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cueil" sheetId="1" state="visible" r:id="rId3"/>
    <sheet name="Hypothèses" sheetId="2" state="visible" r:id="rId4"/>
    <sheet name="CA &amp; Marges" sheetId="3" state="visible" r:id="rId5"/>
    <sheet name="Résultat" sheetId="4" state="visible" r:id="rId6"/>
    <sheet name="Financement" sheetId="5" state="visible" r:id="rId7"/>
    <sheet name="Synthèse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5" authorId="0">
      <text>
        <r>
          <rPr>
            <sz val="10"/>
            <rFont val="Arial"/>
            <family val="2"/>
          </rPr>
          <t xml:space="preserve">Ordonnances prises en charge par l'Assurance Maladie. Le gros du CA, mais à marge réglementée et dégressive.</t>
        </r>
      </text>
    </comment>
    <comment ref="C6" authorId="0">
      <text>
        <r>
          <rPr>
            <sz val="10"/>
            <rFont val="Arial"/>
            <family val="2"/>
          </rPr>
          <t xml:space="preserve">Médicaments à prescription médicale facultative, vente libre. Marge plus élevée.</t>
        </r>
      </text>
    </comment>
    <comment ref="C7" authorId="0">
      <text>
        <r>
          <rPr>
            <sz val="10"/>
            <rFont val="Arial"/>
            <family val="2"/>
          </rPr>
          <t xml:space="preserve">Cosmétique, dermo, compléments, matériel médical, orthopédie. Marge libre.</t>
        </r>
      </text>
    </comment>
    <comment ref="C8" authorId="0">
      <text>
        <r>
          <rPr>
            <sz val="10"/>
            <rFont val="Arial"/>
            <family val="2"/>
          </rPr>
          <t xml:space="preserve">Honoraires à la boîte / à l'ordonnance complexe + rémunération sur objectifs de santé publique. À part de la marge commerciale.</t>
        </r>
      </text>
    </comment>
    <comment ref="C11" authorId="0">
      <text>
        <r>
          <rPr>
            <sz val="10"/>
            <rFont val="Arial"/>
            <family val="2"/>
          </rPr>
          <t xml:space="preserve">Marge moyenne pondérée sur le remboursable (marge dégressive lissée). Souvent ~25-27%.</t>
        </r>
      </text>
    </comment>
    <comment ref="C12" authorId="0">
      <text>
        <r>
          <rPr>
            <sz val="10"/>
            <rFont val="Arial"/>
            <family val="2"/>
          </rPr>
          <t xml:space="preserve">Marge libre, plus confortable que le remboursable. Souvent ~33-40%.</t>
        </r>
      </text>
    </comment>
    <comment ref="C13" authorId="0">
      <text>
        <r>
          <rPr>
            <sz val="10"/>
            <rFont val="Arial"/>
            <family val="2"/>
          </rPr>
          <t xml:space="preserve">Marge libre la plus élevée. Souvent ~38-45% selon la politique prix.</t>
        </r>
      </text>
    </comment>
    <comment ref="C16" authorId="0">
      <text>
        <r>
          <rPr>
            <sz val="10"/>
            <rFont val="Arial"/>
            <family val="2"/>
          </rPr>
          <t xml:space="preserve">Valeur négociée. En officine, souvent exprimée en % du CA TTC (≈80-110%) et/ou multiple d'EBE retraité (≈6x à 9x).</t>
        </r>
      </text>
    </comment>
    <comment ref="C17" authorId="0">
      <text>
        <r>
          <rPr>
            <sz val="10"/>
            <rFont val="Arial"/>
            <family val="2"/>
          </rPr>
          <t xml:space="preserve">Droits d'enregistrement, honoraires d'avocat, expert-comptable, audit d'acquisition.</t>
        </r>
      </text>
    </comment>
    <comment ref="C18" authorId="0">
      <text>
        <r>
          <rPr>
            <sz val="10"/>
            <rFont val="Arial"/>
            <family val="2"/>
          </rPr>
          <t xml:space="preserve">Le stock de médicaments est important en officine. Souvent racheté en sus, à part du fonds/des parts.</t>
        </r>
      </text>
    </comment>
    <comment ref="C19" authorId="0">
      <text>
        <r>
          <rPr>
            <sz val="10"/>
            <rFont val="Arial"/>
            <family val="2"/>
          </rPr>
          <t xml:space="preserve">Matelas de sécurité pour les premiers mois (décalage tiers payant notamment).</t>
        </r>
      </text>
    </comment>
    <comment ref="C22" authorId="0">
      <text>
        <r>
          <rPr>
            <sz val="10"/>
            <rFont val="Arial"/>
            <family val="2"/>
          </rPr>
          <t xml:space="preserve">Tes fonds propres. En officine, l'apport attendu est souvent de l'ordre de 10-20% du prix.</t>
        </r>
      </text>
    </comment>
    <comment ref="C23" authorId="0">
      <text>
        <r>
          <rPr>
            <sz val="10"/>
            <rFont val="Arial"/>
            <family val="2"/>
          </rPr>
          <t xml:space="preserve">Durée classique pour une reprise d'officine : 10 à 12 ans.</t>
        </r>
      </text>
    </comment>
    <comment ref="C24" authorId="0">
      <text>
        <r>
          <rPr>
            <sz val="10"/>
            <rFont val="Arial"/>
            <family val="2"/>
          </rPr>
          <t xml:space="preserve">Taux nominal annuel du prêt professionnel.</t>
        </r>
      </text>
    </comment>
    <comment ref="C27" authorId="0">
      <text>
        <r>
          <rPr>
            <sz val="10"/>
            <rFont val="Arial"/>
            <family val="2"/>
          </rPr>
          <t xml:space="preserve">Pharmaciens adjoints, préparateurs, rayonnistes. Hors rémunération du titulaire. Souvent le 1er poste de charges.</t>
        </r>
      </text>
    </comment>
    <comment ref="C28" authorId="0">
      <text>
        <r>
          <rPr>
            <sz val="10"/>
            <rFont val="Arial"/>
            <family val="2"/>
          </rPr>
          <t xml:space="preserve">Loyer du local. Souvent 2 à 4% du CA. À vérifier : bail, durée, conditions.</t>
        </r>
      </text>
    </comment>
    <comment ref="C29" authorId="0">
      <text>
        <r>
          <rPr>
            <sz val="10"/>
            <rFont val="Arial"/>
            <family val="2"/>
          </rPr>
          <t xml:space="preserve">Électricité, chauffage, maintenance robot/automate, entretien.</t>
        </r>
      </text>
    </comment>
    <comment ref="C30" authorId="0">
      <text>
        <r>
          <rPr>
            <sz val="10"/>
            <rFont val="Arial"/>
            <family val="2"/>
          </rPr>
          <t xml:space="preserve">Logiciel de gestion d'officine, télétransmission, cartes CPS, abonnements.</t>
        </r>
      </text>
    </comment>
    <comment ref="C31" authorId="0">
      <text>
        <r>
          <rPr>
            <sz val="10"/>
            <rFont val="Arial"/>
            <family val="2"/>
          </rPr>
          <t xml:space="preserve">Assurances, expert-comptable, cotisation Ordre des pharmaciens.</t>
        </r>
      </text>
    </comment>
    <comment ref="C32" authorId="0">
      <text>
        <r>
          <rPr>
            <sz val="10"/>
            <rFont val="Arial"/>
            <family val="2"/>
          </rPr>
          <t xml:space="preserve">Vitrines, PLV, animations parapharmacie, fidélité.</t>
        </r>
      </text>
    </comment>
    <comment ref="C33" authorId="0">
      <text>
        <r>
          <rPr>
            <sz val="10"/>
            <rFont val="Arial"/>
            <family val="2"/>
          </rPr>
          <t xml:space="preserve">Fournitures, sacs, petit équipement, divers.</t>
        </r>
      </text>
    </comment>
    <comment ref="C36" authorId="0">
      <text>
        <r>
          <rPr>
            <sz val="10"/>
            <rFont val="Arial"/>
            <family val="2"/>
          </rPr>
          <t xml:space="preserve">Hausse annuelle du CA. Le marché officinal croît lentement : reste prudent.</t>
        </r>
      </text>
    </comment>
    <comment ref="C37" authorId="0">
      <text>
        <r>
          <rPr>
            <sz val="10"/>
            <rFont val="Arial"/>
            <family val="2"/>
          </rPr>
          <t xml:space="preserve">Hausse annuelle des charges d'exploitation.</t>
        </r>
      </text>
    </comment>
    <comment ref="C38" authorId="0">
      <text>
        <r>
          <rPr>
            <sz val="10"/>
            <rFont val="Arial"/>
            <family val="2"/>
          </rPr>
          <t xml:space="preserve">Durée d'amortissement des agencements, mobilier, automate.</t>
        </r>
      </text>
    </comment>
    <comment ref="C39" authorId="0">
      <text>
        <r>
          <rPr>
            <sz val="10"/>
            <rFont val="Arial"/>
            <family val="2"/>
          </rPr>
          <t xml:space="preserve">Rafraîchissement, automate, mobilier dès la reprise.</t>
        </r>
      </text>
    </comment>
    <comment ref="C40" authorId="0">
      <text>
        <r>
          <rPr>
            <sz val="10"/>
            <rFont val="Arial"/>
            <family val="2"/>
          </rPr>
          <t xml:space="preserve">Taux normal de l'IS (SEL à l'IS). Taux réduit de 15% possible sous conditions.</t>
        </r>
      </text>
    </comment>
    <comment ref="C41" authorId="0">
      <text>
        <r>
          <rPr>
            <sz val="10"/>
            <rFont val="Arial"/>
            <family val="2"/>
          </rPr>
          <t xml:space="preserve">Ce que tu te verses en tant que pharmacien titulaire.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D8" authorId="0">
      <text>
        <r>
          <rPr>
            <sz val="10"/>
            <rFont val="Arial"/>
            <family val="2"/>
          </rPr>
          <t xml:space="preserve">Les honoraires et la ROSP n'ont pas de coût d'achat : ils sont considérés à 100% de marge.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20" authorId="0">
      <text>
        <r>
          <rPr>
            <sz val="10"/>
            <rFont val="Arial"/>
            <family val="2"/>
          </rPr>
          <t xml:space="preserve">En officine, l'EBE s'entend souvent avant rémunération du titulaire : c'est cet agrégat qui sert de base à la valorisation (multiple d'EBE).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7" authorId="0">
      <text>
        <r>
          <rPr>
            <sz val="10"/>
            <rFont val="Arial"/>
            <family val="2"/>
          </rPr>
          <t xml:space="preserve">Indicateur clé en officine. Le mix remboursable/OTC/parapharmacie la détermine.</t>
        </r>
      </text>
    </comment>
    <comment ref="B8" authorId="0">
      <text>
        <r>
          <rPr>
            <sz val="10"/>
            <rFont val="Arial"/>
            <family val="2"/>
          </rPr>
          <t xml:space="preserve">Base de la valorisation d'une officine (multiple d'EBE retraité).</t>
        </r>
      </text>
    </comment>
    <comment ref="B16" authorId="0">
      <text>
        <r>
          <rPr>
            <sz val="10"/>
            <rFont val="Arial"/>
            <family val="2"/>
          </rPr>
          <t xml:space="preserve">En officine, la valorisation s'exprime souvent en % du CA. Repère courant : 80 à 110% du CA TTC selon emplacement et tendance.</t>
        </r>
      </text>
    </comment>
    <comment ref="B17" authorId="0">
      <text>
        <r>
          <rPr>
            <sz val="10"/>
            <rFont val="Arial"/>
            <family val="2"/>
          </rPr>
          <t xml:space="preserve">Multiple d'EBE payé. À comparer aux références du marché officinal (souvent ~6x à 9x selon la qualité de l'officine).</t>
        </r>
      </text>
    </comment>
    <comment ref="B19" authorId="0">
      <text>
        <r>
          <rPr>
            <sz val="10"/>
            <rFont val="Arial"/>
            <family val="2"/>
          </rPr>
          <t xml:space="preserve">Capacité de remboursement. Idéalement bien en dessous de 100%. Au-delà de ~70%, le montage devient tendu.</t>
        </r>
      </text>
    </comment>
    <comment ref="B20" authorId="0">
      <text>
        <r>
          <rPr>
            <sz val="10"/>
            <rFont val="Arial"/>
            <family val="2"/>
          </rPr>
          <t xml:space="preserve">CA à atteindre pour couvrir charges, amortissements et intérêts (résultat avant impôt = 0), compte tenu de ta marge brute globale.</t>
        </r>
      </text>
    </comment>
  </commentList>
</comments>
</file>

<file path=xl/sharedStrings.xml><?xml version="1.0" encoding="utf-8"?>
<sst xmlns="http://schemas.openxmlformats.org/spreadsheetml/2006/main" count="169" uniqueCount="152">
  <si>
    <t xml:space="preserve">BUSINESS PLAN — REPRISE D'UNE PHARMACIE</t>
  </si>
  <si>
    <t xml:space="preserve">Modèle de prévisionnel sur 3 ans  •  Rachat de parts (SEL) ou de fonds officinal</t>
  </si>
  <si>
    <t xml:space="preserve">Offert par ComptaCool — l'expert-comptable en ligne des indépendants  •  comptacool.fr</t>
  </si>
  <si>
    <t xml:space="preserve">  COMMENT UTILISER CE FICHIER</t>
  </si>
  <si>
    <t xml:space="preserve">1.</t>
  </si>
  <si>
    <t xml:space="preserve">Remplis uniquement les cellules en BLEU.</t>
  </si>
  <si>
    <t xml:space="preserve">Ce sont tes hypothèses. Tout le reste se calcule automatiquement.</t>
  </si>
  <si>
    <t xml:space="preserve">2.</t>
  </si>
  <si>
    <t xml:space="preserve">Commence par l'onglet « Hypothèses ».</t>
  </si>
  <si>
    <t xml:space="preserve">Prix de rachat, financement, CA par segment, marges, charges.</t>
  </si>
  <si>
    <t xml:space="preserve">3.</t>
  </si>
  <si>
    <t xml:space="preserve">Vérifie l'onglet « CA &amp; Marges ».</t>
  </si>
  <si>
    <t xml:space="preserve">Le détail ordonnances / OTC / parapharmacie et ta marge moyenne pondérée.</t>
  </si>
  <si>
    <t xml:space="preserve">4.</t>
  </si>
  <si>
    <t xml:space="preserve">Choisis ton montage dans « Financement ».</t>
  </si>
  <si>
    <t xml:space="preserve">Rachat de parts via holding SPF-PL, OU rachat du fonds officinal.</t>
  </si>
  <si>
    <t xml:space="preserve">5.</t>
  </si>
  <si>
    <t xml:space="preserve">Lis l'onglet « Synthèse ».</t>
  </si>
  <si>
    <t xml:space="preserve">Tes indicateurs (% du CA, multiple d'EBE, marge) et le verdict de viabilité.</t>
  </si>
  <si>
    <t xml:space="preserve">  CODE COULEUR</t>
  </si>
  <si>
    <t xml:space="preserve">Cellule à remplir (tes hypothèses)</t>
  </si>
  <si>
    <t xml:space="preserve">Saisis tes propres chiffres ici</t>
  </si>
  <si>
    <t xml:space="preserve">Cellule calculée automatiquement</t>
  </si>
  <si>
    <t xml:space="preserve">Ne pas modifier — formule</t>
  </si>
  <si>
    <t xml:space="preserve">Avertissement : ce modèle est un outil d'aide à la décision fourni à titre informatif. Il ne remplace pas l'accompagnement d'un expert-comptable, indispensable pour valider la valorisation officinale, le montage juridique (SEL/SPF-PL) et fiscal, et sécuriser ton dossier bancaire. ComptaCool accompagne les pharmaciens repreneurs de A à Z.</t>
  </si>
  <si>
    <t xml:space="preserve">HYPOTHÈSES DU PROJET</t>
  </si>
  <si>
    <t xml:space="preserve">Remplis les cellules bleues. Tout le modèle s'appuie sur ces valeurs.</t>
  </si>
  <si>
    <t xml:space="preserve">L'OFFICINE — CHIFFRE D'AFFAIRES PAR SEGMENT (HT, ANNÉE 1)</t>
  </si>
  <si>
    <t xml:space="preserve">CA médicaments remboursables (HT)</t>
  </si>
  <si>
    <t xml:space="preserve">CA médicaments non remboursables / OTC (HT)</t>
  </si>
  <si>
    <t xml:space="preserve">CA parapharmacie &amp; autres (HT)</t>
  </si>
  <si>
    <t xml:space="preserve">Honoraires de dispensation &amp; ROSP (HT)</t>
  </si>
  <si>
    <t xml:space="preserve">TAUX DE MARGE BRUTE PAR SEGMENT</t>
  </si>
  <si>
    <t xml:space="preserve">Marge brute médicaments remboursables</t>
  </si>
  <si>
    <t xml:space="preserve">Marge brute OTC / non remboursables</t>
  </si>
  <si>
    <t xml:space="preserve">Marge brute parapharmacie</t>
  </si>
  <si>
    <t xml:space="preserve">L'ACQUISITION</t>
  </si>
  <si>
    <t xml:space="preserve">Prix de rachat (parts SEL ou fonds)</t>
  </si>
  <si>
    <t xml:space="preserve">Frais d'acquisition (droits, conseils, audit)</t>
  </si>
  <si>
    <t xml:space="preserve">Stock racheté (valorisé)</t>
  </si>
  <si>
    <t xml:space="preserve">Trésorerie de démarrage souhaitée</t>
  </si>
  <si>
    <t xml:space="preserve">LE FINANCEMENT</t>
  </si>
  <si>
    <t xml:space="preserve">Apport personnel</t>
  </si>
  <si>
    <t xml:space="preserve">Durée de l'emprunt (années)</t>
  </si>
  <si>
    <t xml:space="preserve">Taux d'intérêt annuel de l'emprunt</t>
  </si>
  <si>
    <t xml:space="preserve">CHARGES D'EXPLOITATION (ANNÉE 1)</t>
  </si>
  <si>
    <t xml:space="preserve">Masse salariale chargée (équipe)</t>
  </si>
  <si>
    <t xml:space="preserve">Loyer commercial annuel</t>
  </si>
  <si>
    <t xml:space="preserve">Énergie, entretien, maintenance</t>
  </si>
  <si>
    <t xml:space="preserve">Logiciel (LGO), télétransmission, abonnements</t>
  </si>
  <si>
    <t xml:space="preserve">Assurances, honoraires, cotisations ordinales</t>
  </si>
  <si>
    <t xml:space="preserve">Marketing, PLV, animations</t>
  </si>
  <si>
    <t xml:space="preserve">Autres frais généraux</t>
  </si>
  <si>
    <t xml:space="preserve">CROISSANCE &amp; PARAMÈTRES</t>
  </si>
  <si>
    <t xml:space="preserve">Croissance du CA / an (années 2 et 3)</t>
  </si>
  <si>
    <t xml:space="preserve">Inflation des charges / an</t>
  </si>
  <si>
    <t xml:space="preserve">Amortissement agencements &amp; matériel (ans)</t>
  </si>
  <si>
    <t xml:space="preserve">Investissement agencement / matériel initial</t>
  </si>
  <si>
    <t xml:space="preserve">Taux d'impôt sur les sociétés (IS)</t>
  </si>
  <si>
    <t xml:space="preserve">Rémunération annuelle du titulaire</t>
  </si>
  <si>
    <t xml:space="preserve">💡 Astuce : duplique ce fichier pour tester deux scénarios — un réaliste et un prudent. Et compare les deux montages (parts via holding vs fonds) dans l'onglet Financement.</t>
  </si>
  <si>
    <t xml:space="preserve">CHIFFRE D'AFFAIRES &amp; MARGES</t>
  </si>
  <si>
    <t xml:space="preserve">Le détail par segment et ta marge brute moyenne pondérée. Tout est calculé depuis les Hypothèses.</t>
  </si>
  <si>
    <t xml:space="preserve">Segment d'activité</t>
  </si>
  <si>
    <t xml:space="preserve">CA HT (An 1)</t>
  </si>
  <si>
    <t xml:space="preserve">Taux marge</t>
  </si>
  <si>
    <t xml:space="preserve">Marge brute €</t>
  </si>
  <si>
    <t xml:space="preserve">Médicaments remboursables</t>
  </si>
  <si>
    <t xml:space="preserve">Médicaments OTC / non remb.</t>
  </si>
  <si>
    <t xml:space="preserve">Parapharmacie &amp; autres</t>
  </si>
  <si>
    <t xml:space="preserve">Honoraires dispensation &amp; ROSP</t>
  </si>
  <si>
    <t xml:space="preserve">TOTAL CA &amp; MARGE</t>
  </si>
  <si>
    <t xml:space="preserve">Marge brute globale (% du CA)</t>
  </si>
  <si>
    <t xml:space="preserve">Part du remboursable dans le CA</t>
  </si>
  <si>
    <t xml:space="preserve">ℹ️ La marge du remboursable est encadrée et dégressive selon le prix du médicament. Diversifier vers l'OTC et la parapharmacie (marges libres) est le principal levier de rentabilité d'une officine.</t>
  </si>
  <si>
    <t xml:space="preserve">COMPTE DE RÉSULTAT PRÉVISIONNEL</t>
  </si>
  <si>
    <t xml:space="preserve">Projection sur 3 ans. L'EBE sert de base à la valorisation officinale.</t>
  </si>
  <si>
    <t xml:space="preserve">Année 1</t>
  </si>
  <si>
    <t xml:space="preserve">Année 2</t>
  </si>
  <si>
    <t xml:space="preserve">Année 3</t>
  </si>
  <si>
    <t xml:space="preserve">PRODUITS</t>
  </si>
  <si>
    <t xml:space="preserve">Chiffre d'affaires total (HT)</t>
  </si>
  <si>
    <t xml:space="preserve">Marge brute globale</t>
  </si>
  <si>
    <t xml:space="preserve">CHARGES D'EXPLOITATION</t>
  </si>
  <si>
    <t xml:space="preserve">Loyer commercial</t>
  </si>
  <si>
    <t xml:space="preserve">Logiciel, télétransmission, abonnements</t>
  </si>
  <si>
    <t xml:space="preserve">Assurances, honoraires, cotisations</t>
  </si>
  <si>
    <t xml:space="preserve">Total charges d'exploitation (hors rémun. titulaire)</t>
  </si>
  <si>
    <t xml:space="preserve">SOLDES INTERMÉDIAIRES</t>
  </si>
  <si>
    <t xml:space="preserve">EBE avant rémunération du titulaire</t>
  </si>
  <si>
    <t xml:space="preserve">Rémunération du titulaire</t>
  </si>
  <si>
    <t xml:space="preserve">EBE après rémunération du titulaire</t>
  </si>
  <si>
    <t xml:space="preserve">Dotation aux amortissements</t>
  </si>
  <si>
    <t xml:space="preserve">Résultat d'exploitation</t>
  </si>
  <si>
    <t xml:space="preserve">Intérêts d'emprunt</t>
  </si>
  <si>
    <t xml:space="preserve">Résultat avant impôt</t>
  </si>
  <si>
    <t xml:space="preserve">Impôt sur les sociétés (IS)</t>
  </si>
  <si>
    <t xml:space="preserve">RÉSULTAT NET</t>
  </si>
  <si>
    <t xml:space="preserve">Marge nette (% du CA)</t>
  </si>
  <si>
    <t xml:space="preserve">PLAN DE FINANCEMENT &amp; TRÉSORERIE</t>
  </si>
  <si>
    <t xml:space="preserve">Compare les deux montages, suis l'emprunt et la trésorerie sur 3 ans.</t>
  </si>
  <si>
    <t xml:space="preserve">PLAN DE FINANCEMENT INITIAL</t>
  </si>
  <si>
    <t xml:space="preserve">BESOINS</t>
  </si>
  <si>
    <t xml:space="preserve">Montant</t>
  </si>
  <si>
    <t xml:space="preserve">Prix de rachat (parts ou fonds)</t>
  </si>
  <si>
    <t xml:space="preserve">RESSOURCES</t>
  </si>
  <si>
    <t xml:space="preserve">Frais d'acquisition</t>
  </si>
  <si>
    <t xml:space="preserve">Stock racheté</t>
  </si>
  <si>
    <t xml:space="preserve">Emprunt bancaire</t>
  </si>
  <si>
    <t xml:space="preserve">Investissement agencement / matériel</t>
  </si>
  <si>
    <t xml:space="preserve">Total des ressources</t>
  </si>
  <si>
    <t xml:space="preserve">Trésorerie de démarrage</t>
  </si>
  <si>
    <t xml:space="preserve">Montant emprunté</t>
  </si>
  <si>
    <t xml:space="preserve">Total des besoins</t>
  </si>
  <si>
    <t xml:space="preserve">EMPRUNT — ÉCHÉANCIER ANNUEL</t>
  </si>
  <si>
    <t xml:space="preserve">Détail de l'emprunt</t>
  </si>
  <si>
    <t xml:space="preserve">Capital restant dû (début)</t>
  </si>
  <si>
    <t xml:space="preserve">Annuité (capital + intérêts)</t>
  </si>
  <si>
    <t xml:space="preserve">dont intérêts</t>
  </si>
  <si>
    <t xml:space="preserve">dont capital remboursé</t>
  </si>
  <si>
    <t xml:space="preserve">Capital restant dû (fin)</t>
  </si>
  <si>
    <t xml:space="preserve">PLAN DE TRÉSORERIE ANNUEL</t>
  </si>
  <si>
    <t xml:space="preserve">Flux de trésorerie</t>
  </si>
  <si>
    <t xml:space="preserve">Trésorerie de début</t>
  </si>
  <si>
    <t xml:space="preserve">+ Capacité d'autofinancement (Rés. net + amort.)</t>
  </si>
  <si>
    <t xml:space="preserve">- Remboursement du capital d'emprunt</t>
  </si>
  <si>
    <t xml:space="preserve">- Investissements complémentaires</t>
  </si>
  <si>
    <t xml:space="preserve">Variation de trésorerie</t>
  </si>
  <si>
    <t xml:space="preserve">TRÉSORERIE DE FIN DE PÉRIODE</t>
  </si>
  <si>
    <t xml:space="preserve">LES DEUX MONTAGES DE REPRISE — REPÈRES</t>
  </si>
  <si>
    <t xml:space="preserve">🅐  Rachat de PARTS (SEL) via holding SPF-PL — le plus fréquent</t>
  </si>
  <si>
    <t xml:space="preserve">Tu crées une holding (SPF-PL) qui rachète les parts de la SEL. Les dividendes remontés de la SEL remboursent l'emprunt d'acquisition (intérêts déductibles, régime mère-fille). L'acquisition n'apparaît PAS dans le résultat de la SEL exploitante : elle se loge dans la holding. Montage fiscalement optimisé, mais technique.</t>
  </si>
  <si>
    <t xml:space="preserve">🅑  Rachat du FONDS officinal — plus simple, plus rare</t>
  </si>
  <si>
    <t xml:space="preserve">Tu rachètes directement le fonds de commerce officinal (clientèle, droit au bail, agencements). L'emprunt et son remboursement figurent dans la société d'exploitation. Plus simple à modéliser (c'est la logique de ce fichier), mais souvent moins optimisé fiscalement qu'un montage holding sur les parts.</t>
  </si>
  <si>
    <t xml:space="preserve">⚠️ Ce modèle chiffre l'exploitation et un emprunt d'acquisition « classique ». Pour un montage holding (remontée de dividendes, intégration fiscale), fais-toi accompagner : l'impact fiscal mérite une modélisation dédiée.</t>
  </si>
  <si>
    <t xml:space="preserve">SYNTHÈSE &amp; INDICATEURS CLÉS</t>
  </si>
  <si>
    <t xml:space="preserve">Le tableau de bord de ton projet de reprise d'officine.</t>
  </si>
  <si>
    <t xml:space="preserve">PERFORMANCE PRÉVISIONNELLE</t>
  </si>
  <si>
    <t xml:space="preserve">EBE (avant rémun. titulaire)</t>
  </si>
  <si>
    <t xml:space="preserve">Marge d'EBE (% du CA)</t>
  </si>
  <si>
    <t xml:space="preserve">Résultat net</t>
  </si>
  <si>
    <t xml:space="preserve">Trésorerie de fin d'année</t>
  </si>
  <si>
    <t xml:space="preserve">Capacité d'autofinancement (CAF)</t>
  </si>
  <si>
    <t xml:space="preserve">RATIOS CLÉS DE L'OPÉRATION</t>
  </si>
  <si>
    <t xml:space="preserve">Coût total du projet</t>
  </si>
  <si>
    <t xml:space="preserve">Prix de rachat / CA HT (%)</t>
  </si>
  <si>
    <t xml:space="preserve">Prix de rachat / EBE année 1 (multiple)</t>
  </si>
  <si>
    <t xml:space="preserve">Apport / coût du projet</t>
  </si>
  <si>
    <t xml:space="preserve">Annuité d'emprunt / EBE année 1</t>
  </si>
  <si>
    <t xml:space="preserve">Point mort (CA minimum année 1)</t>
  </si>
  <si>
    <t xml:space="preserve">VERDICT DE VIABILITÉ</t>
  </si>
  <si>
    <t xml:space="preserve">Besoin d'un coup de main pour bâtir et fiabiliser ton business plan de reprise d'officine ?  ComptaCool accompagne les pharmaciens : valorisation, montage SEL/SPF-PL, prévisionnel et financement.  → comptacool.fr/contact  •  expert.comptable@comptacool.fr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</si>
</sst>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&quot; €&quot;;\(#,##0&quot;) €&quot;;\-"/>
    <numFmt numFmtId="166" formatCode="0.0%"/>
    <numFmt numFmtId="167" formatCode="#,##0;\(#,##0\);\-"/>
    <numFmt numFmtId="168" formatCode="0.0\x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A1628"/>
      <name val="Arial"/>
      <family val="0"/>
      <charset val="1"/>
    </font>
    <font>
      <i val="true"/>
      <sz val="11"/>
      <color rgb="FF5A6B7B"/>
      <name val="Arial"/>
      <family val="0"/>
      <charset val="1"/>
    </font>
    <font>
      <b val="true"/>
      <sz val="10"/>
      <color rgb="FF1A3A5C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2"/>
      <color rgb="FFF5C518"/>
      <name val="Arial"/>
      <family val="0"/>
      <charset val="1"/>
    </font>
    <font>
      <b val="true"/>
      <sz val="11"/>
      <color rgb="FF0A1628"/>
      <name val="Arial"/>
      <family val="0"/>
      <charset val="1"/>
    </font>
    <font>
      <sz val="9.5"/>
      <color rgb="FF5A6B7B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i val="true"/>
      <sz val="9"/>
      <color rgb="FF5A6B7B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i val="true"/>
      <sz val="9.5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i val="true"/>
      <sz val="9"/>
      <color rgb="FF1A3A5C"/>
      <name val="Arial"/>
      <family val="0"/>
      <charset val="1"/>
    </font>
    <font>
      <sz val="10"/>
      <name val="Arial"/>
      <family val="2"/>
    </font>
    <font>
      <b val="true"/>
      <sz val="10"/>
      <color rgb="FFFFFFFF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0"/>
      <color rgb="FF0A1628"/>
      <name val="Arial"/>
      <family val="0"/>
      <charset val="1"/>
    </font>
    <font>
      <sz val="10"/>
      <color rgb="FF5A6B7B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9"/>
      <color rgb="FF1A3A5C"/>
      <name val="Arial"/>
      <family val="0"/>
      <charset val="1"/>
    </font>
    <font>
      <sz val="9"/>
      <color rgb="FF5A6B7B"/>
      <name val="Arial"/>
      <family val="0"/>
      <charset val="1"/>
    </font>
    <font>
      <b val="true"/>
      <sz val="10.5"/>
      <color rgb="FF0A1628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A1628"/>
        <bgColor rgb="FF000000"/>
      </patternFill>
    </fill>
    <fill>
      <patternFill patternType="solid">
        <fgColor rgb="FFFFF9D6"/>
        <bgColor rgb="FFF4F7FA"/>
      </patternFill>
    </fill>
    <fill>
      <patternFill patternType="solid">
        <fgColor rgb="FFF4F7FA"/>
        <bgColor rgb="FFEEF3F8"/>
      </patternFill>
    </fill>
    <fill>
      <patternFill patternType="solid">
        <fgColor rgb="FF1A3A5C"/>
        <bgColor rgb="FF333333"/>
      </patternFill>
    </fill>
    <fill>
      <patternFill patternType="solid">
        <fgColor rgb="FFEEF3F8"/>
        <bgColor rgb="FFF4F7FA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7EB3D8"/>
      </bottom>
      <diagonal/>
    </border>
    <border diagonalUp="false" diagonalDown="false">
      <left style="thin">
        <color rgb="FFC9D6E3"/>
      </left>
      <right style="thin">
        <color rgb="FFC9D6E3"/>
      </right>
      <top style="thin">
        <color rgb="FFC9D6E3"/>
      </top>
      <bottom style="thin">
        <color rgb="FFC9D6E3"/>
      </bottom>
      <diagonal/>
    </border>
    <border diagonalUp="false" diagonalDown="false">
      <left/>
      <right/>
      <top style="medium">
        <color rgb="FF0A1628"/>
      </top>
      <bottom/>
      <diagonal/>
    </border>
    <border diagonalUp="false" diagonalDown="false">
      <left/>
      <right/>
      <top style="thin">
        <color rgb="FF0A1628"/>
      </top>
      <bottom/>
      <diagonal/>
    </border>
    <border diagonalUp="false" diagonalDown="false">
      <left style="thin">
        <color rgb="FFF5C518"/>
      </left>
      <right style="thin">
        <color rgb="FFF5C518"/>
      </right>
      <top style="thin">
        <color rgb="FFF5C518"/>
      </top>
      <bottom/>
      <diagonal/>
    </border>
    <border diagonalUp="false" diagonalDown="false">
      <left style="medium">
        <color rgb="FFF5C518"/>
      </left>
      <right style="medium">
        <color rgb="FFF5C518"/>
      </right>
      <top style="medium">
        <color rgb="FFF5C518"/>
      </top>
      <bottom style="medium">
        <color rgb="FFF5C51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11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6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9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20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0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6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6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2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2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3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4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2" fillId="6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12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6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12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24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2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5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0" xfId="0" applyFont="true" applyBorder="false" applyAlignment="true" applyProtection="false">
      <alignment horizontal="left" vertical="center" textRotation="0" wrapText="false" indent="2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2" shrinkToFit="false"/>
      <protection locked="true" hidden="false"/>
    </xf>
    <xf numFmtId="165" fontId="12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3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16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7" fillId="3" borderId="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9" fillId="2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D6"/>
      <rgbColor rgb="FFEEF3F8"/>
      <rgbColor rgb="FF660066"/>
      <rgbColor rgb="FFFF8080"/>
      <rgbColor rgb="FF0066CC"/>
      <rgbColor rgb="FFC9D6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4F7FA"/>
      <rgbColor rgb="FFCCFFCC"/>
      <rgbColor rgb="FFFFFF99"/>
      <rgbColor rgb="FF7EB3D8"/>
      <rgbColor rgb="FFFF99CC"/>
      <rgbColor rgb="FFCC99FF"/>
      <rgbColor rgb="FFFFCC99"/>
      <rgbColor rgb="FF3366FF"/>
      <rgbColor rgb="FF33CCCC"/>
      <rgbColor rgb="FF99CC00"/>
      <rgbColor rgb="FFF5C518"/>
      <rgbColor rgb="FFFF9900"/>
      <rgbColor rgb="FFFF6600"/>
      <rgbColor rgb="FF5A6B7B"/>
      <rgbColor rgb="FF969696"/>
      <rgbColor rgb="FF1A3A5C"/>
      <rgbColor rgb="FF339966"/>
      <rgbColor rgb="FF0A1628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58"/>
    <col collapsed="false" customWidth="true" hidden="false" outlineLevel="0" max="3" min="3" style="0" width="34"/>
    <col collapsed="false" customWidth="true" hidden="false" outlineLevel="0" max="6" min="4" style="0" width="18"/>
    <col collapsed="false" customWidth="true" hidden="false" outlineLevel="0" max="7" min="7" style="0" width="14"/>
    <col collapsed="false" customWidth="true" hidden="false" outlineLevel="0" max="8" min="8" style="0" width="4"/>
  </cols>
  <sheetData>
    <row r="2" customFormat="false" ht="36" hidden="false" customHeight="true" outlineLevel="0" collapsed="false">
      <c r="B2" s="1" t="s">
        <v>0</v>
      </c>
      <c r="C2" s="1"/>
      <c r="D2" s="1"/>
      <c r="E2" s="1"/>
      <c r="F2" s="1"/>
      <c r="G2" s="1"/>
    </row>
    <row r="3" customFormat="false" ht="19.5" hidden="false" customHeight="true" outlineLevel="0" collapsed="false">
      <c r="B3" s="2" t="s">
        <v>1</v>
      </c>
      <c r="C3" s="2"/>
      <c r="D3" s="2"/>
      <c r="E3" s="2"/>
      <c r="F3" s="2"/>
      <c r="G3" s="2"/>
    </row>
    <row r="4" customFormat="false" ht="21.75" hidden="false" customHeight="true" outlineLevel="0" collapsed="false">
      <c r="B4" s="3" t="s">
        <v>2</v>
      </c>
      <c r="C4" s="3"/>
      <c r="D4" s="3"/>
      <c r="E4" s="3"/>
      <c r="F4" s="3"/>
      <c r="G4" s="3"/>
    </row>
    <row r="6" customFormat="false" ht="24" hidden="false" customHeight="true" outlineLevel="0" collapsed="false">
      <c r="B6" s="4" t="s">
        <v>3</v>
      </c>
      <c r="C6" s="4"/>
      <c r="D6" s="4"/>
      <c r="E6" s="4"/>
      <c r="F6" s="4"/>
      <c r="G6" s="4"/>
    </row>
    <row r="8" customFormat="false" ht="18" hidden="false" customHeight="true" outlineLevel="0" collapsed="false">
      <c r="B8" s="5" t="s">
        <v>4</v>
      </c>
      <c r="C8" s="6" t="s">
        <v>5</v>
      </c>
      <c r="D8" s="6"/>
      <c r="E8" s="6"/>
      <c r="F8" s="6"/>
      <c r="G8" s="6"/>
    </row>
    <row r="9" customFormat="false" ht="15.75" hidden="false" customHeight="true" outlineLevel="0" collapsed="false">
      <c r="C9" s="7" t="s">
        <v>6</v>
      </c>
      <c r="D9" s="7"/>
      <c r="E9" s="7"/>
      <c r="F9" s="7"/>
      <c r="G9" s="7"/>
    </row>
    <row r="11" customFormat="false" ht="18" hidden="false" customHeight="true" outlineLevel="0" collapsed="false">
      <c r="B11" s="5" t="s">
        <v>7</v>
      </c>
      <c r="C11" s="6" t="s">
        <v>8</v>
      </c>
      <c r="D11" s="6"/>
      <c r="E11" s="6"/>
      <c r="F11" s="6"/>
      <c r="G11" s="6"/>
    </row>
    <row r="12" customFormat="false" ht="15.75" hidden="false" customHeight="true" outlineLevel="0" collapsed="false">
      <c r="C12" s="7" t="s">
        <v>9</v>
      </c>
      <c r="D12" s="7"/>
      <c r="E12" s="7"/>
      <c r="F12" s="7"/>
      <c r="G12" s="7"/>
    </row>
    <row r="14" customFormat="false" ht="18" hidden="false" customHeight="true" outlineLevel="0" collapsed="false">
      <c r="B14" s="5" t="s">
        <v>10</v>
      </c>
      <c r="C14" s="6" t="s">
        <v>11</v>
      </c>
      <c r="D14" s="6"/>
      <c r="E14" s="6"/>
      <c r="F14" s="6"/>
      <c r="G14" s="6"/>
    </row>
    <row r="15" customFormat="false" ht="15.75" hidden="false" customHeight="true" outlineLevel="0" collapsed="false">
      <c r="C15" s="7" t="s">
        <v>12</v>
      </c>
      <c r="D15" s="7"/>
      <c r="E15" s="7"/>
      <c r="F15" s="7"/>
      <c r="G15" s="7"/>
    </row>
    <row r="17" customFormat="false" ht="18" hidden="false" customHeight="true" outlineLevel="0" collapsed="false">
      <c r="B17" s="5" t="s">
        <v>13</v>
      </c>
      <c r="C17" s="6" t="s">
        <v>14</v>
      </c>
      <c r="D17" s="6"/>
      <c r="E17" s="6"/>
      <c r="F17" s="6"/>
      <c r="G17" s="6"/>
    </row>
    <row r="18" customFormat="false" ht="15.75" hidden="false" customHeight="true" outlineLevel="0" collapsed="false">
      <c r="C18" s="7" t="s">
        <v>15</v>
      </c>
      <c r="D18" s="7"/>
      <c r="E18" s="7"/>
      <c r="F18" s="7"/>
      <c r="G18" s="7"/>
    </row>
    <row r="20" customFormat="false" ht="18" hidden="false" customHeight="true" outlineLevel="0" collapsed="false">
      <c r="B20" s="5" t="s">
        <v>16</v>
      </c>
      <c r="C20" s="6" t="s">
        <v>17</v>
      </c>
      <c r="D20" s="6"/>
      <c r="E20" s="6"/>
      <c r="F20" s="6"/>
      <c r="G20" s="6"/>
    </row>
    <row r="21" customFormat="false" ht="15.75" hidden="false" customHeight="true" outlineLevel="0" collapsed="false">
      <c r="C21" s="7" t="s">
        <v>18</v>
      </c>
      <c r="D21" s="7"/>
      <c r="E21" s="7"/>
      <c r="F21" s="7"/>
      <c r="G21" s="7"/>
    </row>
    <row r="24" customFormat="false" ht="24" hidden="false" customHeight="true" outlineLevel="0" collapsed="false">
      <c r="B24" s="4" t="s">
        <v>19</v>
      </c>
      <c r="C24" s="4"/>
      <c r="D24" s="4"/>
      <c r="E24" s="4"/>
      <c r="F24" s="4"/>
      <c r="G24" s="4"/>
    </row>
    <row r="25" customFormat="false" ht="15" hidden="false" customHeight="false" outlineLevel="0" collapsed="false">
      <c r="B25" s="8" t="s">
        <v>20</v>
      </c>
      <c r="C25" s="9" t="s">
        <v>21</v>
      </c>
    </row>
    <row r="26" customFormat="false" ht="15" hidden="false" customHeight="false" outlineLevel="0" collapsed="false">
      <c r="B26" s="10" t="s">
        <v>22</v>
      </c>
      <c r="C26" s="11" t="s">
        <v>23</v>
      </c>
    </row>
    <row r="28" customFormat="false" ht="15" hidden="false" customHeight="true" outlineLevel="0" collapsed="false">
      <c r="B28" s="12" t="s">
        <v>24</v>
      </c>
      <c r="C28" s="12"/>
      <c r="D28" s="12"/>
      <c r="E28" s="12"/>
      <c r="F28" s="12"/>
      <c r="G28" s="12"/>
    </row>
    <row r="29" customFormat="false" ht="15" hidden="false" customHeight="false" outlineLevel="0" collapsed="false">
      <c r="B29" s="12"/>
      <c r="C29" s="12"/>
      <c r="D29" s="12"/>
      <c r="E29" s="12"/>
      <c r="F29" s="12"/>
      <c r="G29" s="12"/>
    </row>
    <row r="30" customFormat="false" ht="15" hidden="false" customHeight="false" outlineLevel="0" collapsed="false">
      <c r="B30" s="12"/>
      <c r="C30" s="12"/>
      <c r="D30" s="12"/>
      <c r="E30" s="12"/>
      <c r="F30" s="12"/>
      <c r="G30" s="12"/>
    </row>
  </sheetData>
  <mergeCells count="16">
    <mergeCell ref="B2:G2"/>
    <mergeCell ref="B3:G3"/>
    <mergeCell ref="B4:G4"/>
    <mergeCell ref="B6:G6"/>
    <mergeCell ref="C8:G8"/>
    <mergeCell ref="C9:G9"/>
    <mergeCell ref="C11:G11"/>
    <mergeCell ref="C12:G12"/>
    <mergeCell ref="C14:G14"/>
    <mergeCell ref="C15:G15"/>
    <mergeCell ref="C17:G17"/>
    <mergeCell ref="C18:G18"/>
    <mergeCell ref="C20:G20"/>
    <mergeCell ref="C21:G21"/>
    <mergeCell ref="B24:G24"/>
    <mergeCell ref="B28:G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4"/>
    <col collapsed="false" customWidth="true" hidden="false" outlineLevel="0" max="3" min="3" style="0" width="18"/>
    <col collapsed="false" customWidth="true" hidden="false" outlineLevel="0" max="4" min="4" style="0" width="34"/>
    <col collapsed="false" customWidth="true" hidden="false" outlineLevel="0" max="5" min="5" style="0" width="4"/>
    <col collapsed="false" customWidth="true" hidden="false" outlineLevel="0" max="6" min="6" style="0" width="2"/>
  </cols>
  <sheetData>
    <row r="1" customFormat="false" ht="30" hidden="false" customHeight="true" outlineLevel="0" collapsed="false">
      <c r="A1" s="13" t="s">
        <v>25</v>
      </c>
      <c r="B1" s="13"/>
      <c r="C1" s="13"/>
      <c r="D1" s="13"/>
      <c r="E1" s="13"/>
    </row>
    <row r="2" customFormat="false" ht="18" hidden="false" customHeight="true" outlineLevel="0" collapsed="false">
      <c r="A2" s="14" t="s">
        <v>26</v>
      </c>
      <c r="B2" s="14"/>
      <c r="C2" s="14"/>
      <c r="D2" s="14"/>
      <c r="E2" s="14"/>
    </row>
    <row r="4" customFormat="false" ht="21.75" hidden="false" customHeight="true" outlineLevel="0" collapsed="false">
      <c r="A4" s="15" t="s">
        <v>27</v>
      </c>
      <c r="B4" s="15"/>
      <c r="C4" s="15"/>
      <c r="D4" s="15"/>
      <c r="E4" s="15"/>
      <c r="F4" s="16"/>
      <c r="G4" s="16"/>
      <c r="H4" s="16"/>
    </row>
    <row r="5" customFormat="false" ht="15" hidden="false" customHeight="false" outlineLevel="0" collapsed="false">
      <c r="B5" s="17" t="s">
        <v>28</v>
      </c>
      <c r="C5" s="18" t="n">
        <v>1380000</v>
      </c>
    </row>
    <row r="6" customFormat="false" ht="15" hidden="false" customHeight="false" outlineLevel="0" collapsed="false">
      <c r="B6" s="17" t="s">
        <v>29</v>
      </c>
      <c r="C6" s="18" t="n">
        <v>260000</v>
      </c>
    </row>
    <row r="7" customFormat="false" ht="15" hidden="false" customHeight="false" outlineLevel="0" collapsed="false">
      <c r="B7" s="17" t="s">
        <v>30</v>
      </c>
      <c r="C7" s="18" t="n">
        <v>240000</v>
      </c>
    </row>
    <row r="8" customFormat="false" ht="15" hidden="false" customHeight="false" outlineLevel="0" collapsed="false">
      <c r="B8" s="17" t="s">
        <v>31</v>
      </c>
      <c r="C8" s="18" t="n">
        <v>170000</v>
      </c>
    </row>
    <row r="10" customFormat="false" ht="21.75" hidden="false" customHeight="true" outlineLevel="0" collapsed="false">
      <c r="A10" s="15" t="s">
        <v>32</v>
      </c>
      <c r="B10" s="15"/>
      <c r="C10" s="15"/>
      <c r="D10" s="15"/>
      <c r="E10" s="15"/>
      <c r="F10" s="16"/>
      <c r="G10" s="16"/>
      <c r="H10" s="16"/>
    </row>
    <row r="11" customFormat="false" ht="15" hidden="false" customHeight="false" outlineLevel="0" collapsed="false">
      <c r="B11" s="17" t="s">
        <v>33</v>
      </c>
      <c r="C11" s="19" t="n">
        <v>0.255</v>
      </c>
    </row>
    <row r="12" customFormat="false" ht="15" hidden="false" customHeight="false" outlineLevel="0" collapsed="false">
      <c r="B12" s="17" t="s">
        <v>34</v>
      </c>
      <c r="C12" s="19" t="n">
        <v>0.36</v>
      </c>
    </row>
    <row r="13" customFormat="false" ht="15" hidden="false" customHeight="false" outlineLevel="0" collapsed="false">
      <c r="B13" s="17" t="s">
        <v>35</v>
      </c>
      <c r="C13" s="19" t="n">
        <v>0.42</v>
      </c>
    </row>
    <row r="15" customFormat="false" ht="21.75" hidden="false" customHeight="true" outlineLevel="0" collapsed="false">
      <c r="A15" s="15" t="s">
        <v>36</v>
      </c>
      <c r="B15" s="15"/>
      <c r="C15" s="15"/>
      <c r="D15" s="15"/>
      <c r="E15" s="15"/>
      <c r="F15" s="16"/>
      <c r="G15" s="16"/>
      <c r="H15" s="16"/>
    </row>
    <row r="16" customFormat="false" ht="15" hidden="false" customHeight="false" outlineLevel="0" collapsed="false">
      <c r="B16" s="17" t="s">
        <v>37</v>
      </c>
      <c r="C16" s="18" t="n">
        <v>1200000</v>
      </c>
    </row>
    <row r="17" customFormat="false" ht="15" hidden="false" customHeight="false" outlineLevel="0" collapsed="false">
      <c r="B17" s="17" t="s">
        <v>38</v>
      </c>
      <c r="C17" s="18" t="n">
        <v>55000</v>
      </c>
    </row>
    <row r="18" customFormat="false" ht="15" hidden="false" customHeight="false" outlineLevel="0" collapsed="false">
      <c r="B18" s="17" t="s">
        <v>39</v>
      </c>
      <c r="C18" s="18" t="n">
        <v>180000</v>
      </c>
    </row>
    <row r="19" customFormat="false" ht="15" hidden="false" customHeight="false" outlineLevel="0" collapsed="false">
      <c r="B19" s="17" t="s">
        <v>40</v>
      </c>
      <c r="C19" s="18" t="n">
        <v>40000</v>
      </c>
    </row>
    <row r="21" customFormat="false" ht="21.75" hidden="false" customHeight="true" outlineLevel="0" collapsed="false">
      <c r="A21" s="15" t="s">
        <v>41</v>
      </c>
      <c r="B21" s="15"/>
      <c r="C21" s="15"/>
      <c r="D21" s="15"/>
      <c r="E21" s="15"/>
      <c r="F21" s="16"/>
      <c r="G21" s="16"/>
      <c r="H21" s="16"/>
    </row>
    <row r="22" customFormat="false" ht="15" hidden="false" customHeight="false" outlineLevel="0" collapsed="false">
      <c r="B22" s="17" t="s">
        <v>42</v>
      </c>
      <c r="C22" s="18" t="n">
        <v>300000</v>
      </c>
    </row>
    <row r="23" customFormat="false" ht="15" hidden="false" customHeight="false" outlineLevel="0" collapsed="false">
      <c r="B23" s="17" t="s">
        <v>43</v>
      </c>
      <c r="C23" s="20" t="n">
        <v>12</v>
      </c>
    </row>
    <row r="24" customFormat="false" ht="15" hidden="false" customHeight="false" outlineLevel="0" collapsed="false">
      <c r="B24" s="17" t="s">
        <v>44</v>
      </c>
      <c r="C24" s="19" t="n">
        <v>0.042</v>
      </c>
    </row>
    <row r="26" customFormat="false" ht="21.75" hidden="false" customHeight="true" outlineLevel="0" collapsed="false">
      <c r="A26" s="15" t="s">
        <v>45</v>
      </c>
      <c r="B26" s="15"/>
      <c r="C26" s="15"/>
      <c r="D26" s="15"/>
      <c r="E26" s="15"/>
      <c r="F26" s="16"/>
      <c r="G26" s="16"/>
      <c r="H26" s="16"/>
    </row>
    <row r="27" customFormat="false" ht="15" hidden="false" customHeight="false" outlineLevel="0" collapsed="false">
      <c r="B27" s="17" t="s">
        <v>46</v>
      </c>
      <c r="C27" s="18" t="n">
        <v>320000</v>
      </c>
    </row>
    <row r="28" customFormat="false" ht="15" hidden="false" customHeight="false" outlineLevel="0" collapsed="false">
      <c r="B28" s="17" t="s">
        <v>47</v>
      </c>
      <c r="C28" s="18" t="n">
        <v>60000</v>
      </c>
    </row>
    <row r="29" customFormat="false" ht="15" hidden="false" customHeight="false" outlineLevel="0" collapsed="false">
      <c r="B29" s="17" t="s">
        <v>48</v>
      </c>
      <c r="C29" s="18" t="n">
        <v>24000</v>
      </c>
    </row>
    <row r="30" customFormat="false" ht="15" hidden="false" customHeight="false" outlineLevel="0" collapsed="false">
      <c r="B30" s="17" t="s">
        <v>49</v>
      </c>
      <c r="C30" s="18" t="n">
        <v>18000</v>
      </c>
    </row>
    <row r="31" customFormat="false" ht="15" hidden="false" customHeight="false" outlineLevel="0" collapsed="false">
      <c r="B31" s="17" t="s">
        <v>50</v>
      </c>
      <c r="C31" s="18" t="n">
        <v>22000</v>
      </c>
    </row>
    <row r="32" customFormat="false" ht="15" hidden="false" customHeight="false" outlineLevel="0" collapsed="false">
      <c r="B32" s="17" t="s">
        <v>51</v>
      </c>
      <c r="C32" s="18" t="n">
        <v>12000</v>
      </c>
    </row>
    <row r="33" customFormat="false" ht="15" hidden="false" customHeight="false" outlineLevel="0" collapsed="false">
      <c r="B33" s="17" t="s">
        <v>52</v>
      </c>
      <c r="C33" s="18" t="n">
        <v>26000</v>
      </c>
    </row>
    <row r="35" customFormat="false" ht="21.75" hidden="false" customHeight="true" outlineLevel="0" collapsed="false">
      <c r="A35" s="15" t="s">
        <v>53</v>
      </c>
      <c r="B35" s="15"/>
      <c r="C35" s="15"/>
      <c r="D35" s="15"/>
      <c r="E35" s="15"/>
      <c r="F35" s="16"/>
      <c r="G35" s="16"/>
      <c r="H35" s="16"/>
    </row>
    <row r="36" customFormat="false" ht="15" hidden="false" customHeight="false" outlineLevel="0" collapsed="false">
      <c r="B36" s="17" t="s">
        <v>54</v>
      </c>
      <c r="C36" s="19" t="n">
        <v>0.02</v>
      </c>
    </row>
    <row r="37" customFormat="false" ht="15" hidden="false" customHeight="false" outlineLevel="0" collapsed="false">
      <c r="B37" s="17" t="s">
        <v>55</v>
      </c>
      <c r="C37" s="19" t="n">
        <v>0.025</v>
      </c>
    </row>
    <row r="38" customFormat="false" ht="15" hidden="false" customHeight="false" outlineLevel="0" collapsed="false">
      <c r="B38" s="17" t="s">
        <v>56</v>
      </c>
      <c r="C38" s="20" t="n">
        <v>8</v>
      </c>
    </row>
    <row r="39" customFormat="false" ht="15" hidden="false" customHeight="false" outlineLevel="0" collapsed="false">
      <c r="B39" s="17" t="s">
        <v>57</v>
      </c>
      <c r="C39" s="18" t="n">
        <v>70000</v>
      </c>
    </row>
    <row r="40" customFormat="false" ht="15" hidden="false" customHeight="false" outlineLevel="0" collapsed="false">
      <c r="B40" s="17" t="s">
        <v>58</v>
      </c>
      <c r="C40" s="19" t="n">
        <v>0.25</v>
      </c>
    </row>
    <row r="41" customFormat="false" ht="15" hidden="false" customHeight="false" outlineLevel="0" collapsed="false">
      <c r="B41" s="17" t="s">
        <v>59</v>
      </c>
      <c r="C41" s="18" t="n">
        <v>90000</v>
      </c>
    </row>
    <row r="43" customFormat="false" ht="15" hidden="false" customHeight="true" outlineLevel="0" collapsed="false">
      <c r="B43" s="21" t="s">
        <v>60</v>
      </c>
      <c r="C43" s="21"/>
      <c r="D43" s="21"/>
    </row>
    <row r="44" customFormat="false" ht="15" hidden="false" customHeight="false" outlineLevel="0" collapsed="false">
      <c r="B44" s="21"/>
      <c r="C44" s="21"/>
      <c r="D44" s="21"/>
    </row>
  </sheetData>
  <mergeCells count="9">
    <mergeCell ref="A1:E1"/>
    <mergeCell ref="A2:E2"/>
    <mergeCell ref="A4:E4"/>
    <mergeCell ref="A10:E10"/>
    <mergeCell ref="A15:E15"/>
    <mergeCell ref="A21:E21"/>
    <mergeCell ref="A26:E26"/>
    <mergeCell ref="A35:E35"/>
    <mergeCell ref="B43:D4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0"/>
    <col collapsed="false" customWidth="true" hidden="false" outlineLevel="0" max="3" min="3" style="0" width="18"/>
    <col collapsed="false" customWidth="true" hidden="false" outlineLevel="0" max="4" min="4" style="0" width="16"/>
    <col collapsed="false" customWidth="true" hidden="false" outlineLevel="0" max="5" min="5" style="0" width="18"/>
    <col collapsed="false" customWidth="true" hidden="false" outlineLevel="0" max="6" min="6" style="0" width="3"/>
  </cols>
  <sheetData>
    <row r="1" customFormat="false" ht="30" hidden="false" customHeight="true" outlineLevel="0" collapsed="false">
      <c r="A1" s="13" t="s">
        <v>61</v>
      </c>
      <c r="B1" s="13"/>
      <c r="C1" s="13"/>
      <c r="D1" s="13"/>
      <c r="E1" s="13"/>
    </row>
    <row r="2" customFormat="false" ht="18" hidden="false" customHeight="true" outlineLevel="0" collapsed="false">
      <c r="A2" s="14" t="s">
        <v>62</v>
      </c>
      <c r="B2" s="14"/>
      <c r="C2" s="14"/>
      <c r="D2" s="14"/>
      <c r="E2" s="14"/>
    </row>
    <row r="4" customFormat="false" ht="19.5" hidden="false" customHeight="true" outlineLevel="0" collapsed="false">
      <c r="B4" s="22" t="s">
        <v>63</v>
      </c>
      <c r="C4" s="22" t="s">
        <v>64</v>
      </c>
      <c r="D4" s="22" t="s">
        <v>65</v>
      </c>
      <c r="E4" s="22" t="s">
        <v>66</v>
      </c>
    </row>
    <row r="5" customFormat="false" ht="15" hidden="false" customHeight="false" outlineLevel="0" collapsed="false">
      <c r="B5" s="23" t="s">
        <v>67</v>
      </c>
      <c r="C5" s="24" t="n">
        <f aca="false">Hypothèses!C5</f>
        <v>1380000</v>
      </c>
      <c r="D5" s="25" t="n">
        <f aca="false">Hypothèses!C11</f>
        <v>0.255</v>
      </c>
      <c r="E5" s="26" t="n">
        <f aca="false">C5*D5</f>
        <v>351900</v>
      </c>
    </row>
    <row r="6" customFormat="false" ht="15" hidden="false" customHeight="false" outlineLevel="0" collapsed="false">
      <c r="B6" s="17" t="s">
        <v>68</v>
      </c>
      <c r="C6" s="27" t="n">
        <f aca="false">Hypothèses!C6</f>
        <v>260000</v>
      </c>
      <c r="D6" s="28" t="n">
        <f aca="false">Hypothèses!C12</f>
        <v>0.36</v>
      </c>
      <c r="E6" s="29" t="n">
        <f aca="false">C6*D6</f>
        <v>93600</v>
      </c>
    </row>
    <row r="7" customFormat="false" ht="15" hidden="false" customHeight="false" outlineLevel="0" collapsed="false">
      <c r="B7" s="23" t="s">
        <v>69</v>
      </c>
      <c r="C7" s="24" t="n">
        <f aca="false">Hypothèses!C7</f>
        <v>240000</v>
      </c>
      <c r="D7" s="25" t="n">
        <f aca="false">Hypothèses!C13</f>
        <v>0.42</v>
      </c>
      <c r="E7" s="26" t="n">
        <f aca="false">C7*D7</f>
        <v>100800</v>
      </c>
    </row>
    <row r="8" customFormat="false" ht="15" hidden="false" customHeight="false" outlineLevel="0" collapsed="false">
      <c r="B8" s="17" t="s">
        <v>70</v>
      </c>
      <c r="C8" s="27" t="n">
        <f aca="false">Hypothèses!C8</f>
        <v>170000</v>
      </c>
      <c r="D8" s="30" t="n">
        <v>1</v>
      </c>
      <c r="E8" s="29" t="n">
        <f aca="false">C8*D8</f>
        <v>170000</v>
      </c>
    </row>
    <row r="9" customFormat="false" ht="15" hidden="false" customHeight="false" outlineLevel="0" collapsed="false">
      <c r="B9" s="31" t="s">
        <v>71</v>
      </c>
      <c r="C9" s="32" t="n">
        <f aca="false">SUM(C5:C8)</f>
        <v>2050000</v>
      </c>
      <c r="D9" s="33" t="n">
        <f aca="false">IFERROR(E9/C9,0)</f>
        <v>0.349414634146341</v>
      </c>
      <c r="E9" s="32" t="n">
        <f aca="false">SUM(E5:E8)</f>
        <v>716300</v>
      </c>
    </row>
    <row r="11" customFormat="false" ht="15" hidden="false" customHeight="false" outlineLevel="0" collapsed="false">
      <c r="B11" s="34" t="s">
        <v>72</v>
      </c>
      <c r="C11" s="35" t="n">
        <f aca="false">D9</f>
        <v>0.349414634146341</v>
      </c>
    </row>
    <row r="12" customFormat="false" ht="15" hidden="false" customHeight="false" outlineLevel="0" collapsed="false">
      <c r="B12" s="36" t="s">
        <v>73</v>
      </c>
      <c r="C12" s="37" t="n">
        <f aca="false">IFERROR(C5/C9,0)</f>
        <v>0.673170731707317</v>
      </c>
    </row>
    <row r="14" customFormat="false" ht="15" hidden="false" customHeight="true" outlineLevel="0" collapsed="false">
      <c r="B14" s="12" t="s">
        <v>74</v>
      </c>
      <c r="C14" s="12"/>
      <c r="D14" s="12"/>
      <c r="E14" s="12"/>
    </row>
    <row r="15" customFormat="false" ht="15" hidden="false" customHeight="false" outlineLevel="0" collapsed="false">
      <c r="B15" s="12"/>
      <c r="C15" s="12"/>
      <c r="D15" s="12"/>
      <c r="E15" s="12"/>
    </row>
  </sheetData>
  <mergeCells count="3">
    <mergeCell ref="A1:E1"/>
    <mergeCell ref="A2:E2"/>
    <mergeCell ref="B14:E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2"/>
    <col collapsed="false" customWidth="true" hidden="false" outlineLevel="0" max="5" min="3" style="0" width="18"/>
    <col collapsed="false" customWidth="true" hidden="false" outlineLevel="0" max="6" min="6" style="0" width="3"/>
  </cols>
  <sheetData>
    <row r="1" customFormat="false" ht="30" hidden="false" customHeight="true" outlineLevel="0" collapsed="false">
      <c r="A1" s="13" t="s">
        <v>75</v>
      </c>
      <c r="B1" s="13"/>
      <c r="C1" s="13"/>
      <c r="D1" s="13"/>
      <c r="E1" s="13"/>
    </row>
    <row r="2" customFormat="false" ht="18" hidden="false" customHeight="true" outlineLevel="0" collapsed="false">
      <c r="A2" s="14" t="s">
        <v>76</v>
      </c>
      <c r="B2" s="14"/>
      <c r="C2" s="14"/>
      <c r="D2" s="14"/>
      <c r="E2" s="14"/>
    </row>
    <row r="4" customFormat="false" ht="21.75" hidden="false" customHeight="true" outlineLevel="0" collapsed="false">
      <c r="C4" s="38" t="s">
        <v>77</v>
      </c>
      <c r="D4" s="38" t="s">
        <v>78</v>
      </c>
      <c r="E4" s="38" t="s">
        <v>79</v>
      </c>
    </row>
    <row r="5" customFormat="false" ht="21.75" hidden="false" customHeight="true" outlineLevel="0" collapsed="false">
      <c r="A5" s="15" t="s">
        <v>80</v>
      </c>
      <c r="B5" s="15"/>
      <c r="C5" s="15"/>
      <c r="D5" s="15"/>
      <c r="E5" s="15"/>
      <c r="F5" s="16"/>
      <c r="G5" s="16"/>
      <c r="H5" s="16"/>
    </row>
    <row r="6" customFormat="false" ht="15" hidden="false" customHeight="false" outlineLevel="0" collapsed="false">
      <c r="B6" s="17" t="s">
        <v>81</v>
      </c>
      <c r="C6" s="27" t="n">
        <f aca="false">'CA &amp; Marges'!C9</f>
        <v>2050000</v>
      </c>
      <c r="D6" s="29" t="n">
        <f aca="false">C6*(1+Hypothèses!C36)</f>
        <v>2091000</v>
      </c>
      <c r="E6" s="29" t="n">
        <f aca="false">D6*(1+Hypothèses!C36)</f>
        <v>2132820</v>
      </c>
    </row>
    <row r="7" customFormat="false" ht="15" hidden="false" customHeight="false" outlineLevel="0" collapsed="false">
      <c r="B7" s="39" t="s">
        <v>82</v>
      </c>
      <c r="C7" s="24" t="n">
        <f aca="false">'CA &amp; Marges'!E9</f>
        <v>716300</v>
      </c>
      <c r="D7" s="26" t="n">
        <f aca="false">C7*(1+Hypothèses!C36)</f>
        <v>730626</v>
      </c>
      <c r="E7" s="26" t="n">
        <f aca="false">D7*(1+Hypothèses!C36)</f>
        <v>745238.52</v>
      </c>
    </row>
    <row r="9" customFormat="false" ht="21.75" hidden="false" customHeight="true" outlineLevel="0" collapsed="false">
      <c r="A9" s="15" t="s">
        <v>83</v>
      </c>
      <c r="B9" s="15"/>
      <c r="C9" s="15"/>
      <c r="D9" s="15"/>
      <c r="E9" s="15"/>
      <c r="F9" s="16"/>
      <c r="G9" s="16"/>
      <c r="H9" s="16"/>
    </row>
    <row r="10" customFormat="false" ht="15" hidden="false" customHeight="false" outlineLevel="0" collapsed="false">
      <c r="B10" s="17" t="s">
        <v>46</v>
      </c>
      <c r="C10" s="29" t="n">
        <f aca="false">Hypothèses!C27</f>
        <v>320000</v>
      </c>
      <c r="D10" s="29" t="n">
        <f aca="false">C10*(1+Hypothèses!C37)</f>
        <v>328000</v>
      </c>
      <c r="E10" s="29" t="n">
        <f aca="false">D10*(1+Hypothèses!C37)</f>
        <v>336200</v>
      </c>
    </row>
    <row r="11" customFormat="false" ht="15" hidden="false" customHeight="false" outlineLevel="0" collapsed="false">
      <c r="B11" s="23" t="s">
        <v>84</v>
      </c>
      <c r="C11" s="26" t="n">
        <f aca="false">Hypothèses!C28</f>
        <v>60000</v>
      </c>
      <c r="D11" s="26" t="n">
        <f aca="false">C11*(1+Hypothèses!C37)</f>
        <v>61500</v>
      </c>
      <c r="E11" s="26" t="n">
        <f aca="false">D11*(1+Hypothèses!C37)</f>
        <v>63037.5</v>
      </c>
    </row>
    <row r="12" customFormat="false" ht="15" hidden="false" customHeight="false" outlineLevel="0" collapsed="false">
      <c r="B12" s="17" t="s">
        <v>48</v>
      </c>
      <c r="C12" s="29" t="n">
        <f aca="false">Hypothèses!C29</f>
        <v>24000</v>
      </c>
      <c r="D12" s="29" t="n">
        <f aca="false">C12*(1+Hypothèses!C37)</f>
        <v>24600</v>
      </c>
      <c r="E12" s="29" t="n">
        <f aca="false">D12*(1+Hypothèses!C37)</f>
        <v>25215</v>
      </c>
    </row>
    <row r="13" customFormat="false" ht="15" hidden="false" customHeight="false" outlineLevel="0" collapsed="false">
      <c r="B13" s="23" t="s">
        <v>85</v>
      </c>
      <c r="C13" s="26" t="n">
        <f aca="false">Hypothèses!C30</f>
        <v>18000</v>
      </c>
      <c r="D13" s="26" t="n">
        <f aca="false">C13*(1+Hypothèses!C37)</f>
        <v>18450</v>
      </c>
      <c r="E13" s="26" t="n">
        <f aca="false">D13*(1+Hypothèses!C37)</f>
        <v>18911.25</v>
      </c>
    </row>
    <row r="14" customFormat="false" ht="15" hidden="false" customHeight="false" outlineLevel="0" collapsed="false">
      <c r="B14" s="17" t="s">
        <v>86</v>
      </c>
      <c r="C14" s="29" t="n">
        <f aca="false">Hypothèses!C31</f>
        <v>22000</v>
      </c>
      <c r="D14" s="29" t="n">
        <f aca="false">C14*(1+Hypothèses!C37)</f>
        <v>22550</v>
      </c>
      <c r="E14" s="29" t="n">
        <f aca="false">D14*(1+Hypothèses!C37)</f>
        <v>23113.75</v>
      </c>
    </row>
    <row r="15" customFormat="false" ht="15" hidden="false" customHeight="false" outlineLevel="0" collapsed="false">
      <c r="B15" s="23" t="s">
        <v>51</v>
      </c>
      <c r="C15" s="26" t="n">
        <f aca="false">Hypothèses!C32</f>
        <v>12000</v>
      </c>
      <c r="D15" s="26" t="n">
        <f aca="false">C15*(1+Hypothèses!C37)</f>
        <v>12300</v>
      </c>
      <c r="E15" s="26" t="n">
        <f aca="false">D15*(1+Hypothèses!C37)</f>
        <v>12607.5</v>
      </c>
    </row>
    <row r="16" customFormat="false" ht="15" hidden="false" customHeight="false" outlineLevel="0" collapsed="false">
      <c r="B16" s="17" t="s">
        <v>52</v>
      </c>
      <c r="C16" s="29" t="n">
        <f aca="false">Hypothèses!C33</f>
        <v>26000</v>
      </c>
      <c r="D16" s="29" t="n">
        <f aca="false">C16*(1+Hypothèses!C37)</f>
        <v>26650</v>
      </c>
      <c r="E16" s="29" t="n">
        <f aca="false">D16*(1+Hypothèses!C37)</f>
        <v>27316.25</v>
      </c>
    </row>
    <row r="17" customFormat="false" ht="15" hidden="false" customHeight="false" outlineLevel="0" collapsed="false">
      <c r="B17" s="40" t="s">
        <v>87</v>
      </c>
      <c r="C17" s="41" t="n">
        <f aca="false">SUM(C10:C16)</f>
        <v>482000</v>
      </c>
      <c r="D17" s="41" t="n">
        <f aca="false">SUM(D10:D16)</f>
        <v>494050</v>
      </c>
      <c r="E17" s="41" t="n">
        <f aca="false">SUM(E10:E16)</f>
        <v>506401.25</v>
      </c>
    </row>
    <row r="19" customFormat="false" ht="21.75" hidden="false" customHeight="true" outlineLevel="0" collapsed="false">
      <c r="A19" s="15" t="s">
        <v>88</v>
      </c>
      <c r="B19" s="15"/>
      <c r="C19" s="15"/>
      <c r="D19" s="15"/>
      <c r="E19" s="15"/>
      <c r="F19" s="16"/>
      <c r="G19" s="16"/>
      <c r="H19" s="16"/>
    </row>
    <row r="20" customFormat="false" ht="15" hidden="false" customHeight="false" outlineLevel="0" collapsed="false">
      <c r="B20" s="42" t="s">
        <v>89</v>
      </c>
      <c r="C20" s="43" t="n">
        <f aca="false">C7-C17</f>
        <v>234300</v>
      </c>
      <c r="D20" s="43" t="n">
        <f aca="false">D7-D17</f>
        <v>236576</v>
      </c>
      <c r="E20" s="43" t="n">
        <f aca="false">E7-E17</f>
        <v>238837.27</v>
      </c>
    </row>
    <row r="21" customFormat="false" ht="15" hidden="false" customHeight="false" outlineLevel="0" collapsed="false">
      <c r="B21" s="23" t="s">
        <v>90</v>
      </c>
      <c r="C21" s="26" t="n">
        <f aca="false">Hypothèses!C41</f>
        <v>90000</v>
      </c>
      <c r="D21" s="26" t="n">
        <f aca="false">C21*(1+Hypothèses!C37)</f>
        <v>92250</v>
      </c>
      <c r="E21" s="26" t="n">
        <f aca="false">D21*(1+Hypothèses!C37)</f>
        <v>94556.25</v>
      </c>
    </row>
    <row r="22" customFormat="false" ht="15" hidden="false" customHeight="false" outlineLevel="0" collapsed="false">
      <c r="B22" s="40" t="s">
        <v>91</v>
      </c>
      <c r="C22" s="41" t="n">
        <f aca="false">C20-C21</f>
        <v>144300</v>
      </c>
      <c r="D22" s="41" t="n">
        <f aca="false">D20-D21</f>
        <v>144326</v>
      </c>
      <c r="E22" s="41" t="n">
        <f aca="false">E20-E21</f>
        <v>144281.02</v>
      </c>
    </row>
    <row r="23" customFormat="false" ht="15" hidden="false" customHeight="false" outlineLevel="0" collapsed="false">
      <c r="B23" s="23" t="s">
        <v>92</v>
      </c>
      <c r="C23" s="26" t="n">
        <f aca="false">Hypothèses!C39/Hypothèses!C38</f>
        <v>8750</v>
      </c>
      <c r="D23" s="26" t="n">
        <f aca="false">C23</f>
        <v>8750</v>
      </c>
      <c r="E23" s="26" t="n">
        <f aca="false">C23</f>
        <v>8750</v>
      </c>
    </row>
    <row r="24" customFormat="false" ht="15" hidden="false" customHeight="false" outlineLevel="0" collapsed="false">
      <c r="B24" s="40" t="s">
        <v>93</v>
      </c>
      <c r="C24" s="41" t="n">
        <f aca="false">C22-C23</f>
        <v>135550</v>
      </c>
      <c r="D24" s="41" t="n">
        <f aca="false">D22-D23</f>
        <v>135576</v>
      </c>
      <c r="E24" s="41" t="n">
        <f aca="false">E22-E23</f>
        <v>135531.02</v>
      </c>
    </row>
    <row r="25" customFormat="false" ht="15" hidden="false" customHeight="false" outlineLevel="0" collapsed="false">
      <c r="B25" s="23" t="s">
        <v>94</v>
      </c>
      <c r="C25" s="24" t="n">
        <f aca="false">Financement!C17</f>
        <v>52290</v>
      </c>
      <c r="D25" s="24" t="n">
        <f aca="false">Financement!D17</f>
        <v>48849.7197750357</v>
      </c>
      <c r="E25" s="24" t="n">
        <f aca="false">Financement!E17</f>
        <v>45264.9477806228</v>
      </c>
    </row>
    <row r="26" customFormat="false" ht="15" hidden="false" customHeight="false" outlineLevel="0" collapsed="false">
      <c r="B26" s="40" t="s">
        <v>95</v>
      </c>
      <c r="C26" s="41" t="n">
        <f aca="false">C24-C25</f>
        <v>83260</v>
      </c>
      <c r="D26" s="41" t="n">
        <f aca="false">D24-D25</f>
        <v>86726.2802249643</v>
      </c>
      <c r="E26" s="41" t="n">
        <f aca="false">E24-E25</f>
        <v>90266.0722193774</v>
      </c>
    </row>
    <row r="27" customFormat="false" ht="15" hidden="false" customHeight="false" outlineLevel="0" collapsed="false">
      <c r="B27" s="23" t="s">
        <v>96</v>
      </c>
      <c r="C27" s="26" t="n">
        <f aca="false">MAX(C26,0)*Hypothèses!C40</f>
        <v>20815</v>
      </c>
      <c r="D27" s="26" t="n">
        <f aca="false">MAX(D26,0)*Hypothèses!C40</f>
        <v>21681.5700562411</v>
      </c>
      <c r="E27" s="26" t="n">
        <f aca="false">MAX(E26,0)*Hypothèses!C40</f>
        <v>22566.5180548443</v>
      </c>
    </row>
    <row r="28" customFormat="false" ht="15" hidden="false" customHeight="false" outlineLevel="0" collapsed="false">
      <c r="B28" s="44" t="s">
        <v>97</v>
      </c>
      <c r="C28" s="45" t="n">
        <f aca="false">C26-C27</f>
        <v>62445</v>
      </c>
      <c r="D28" s="45" t="n">
        <f aca="false">D26-D27</f>
        <v>65044.7101687233</v>
      </c>
      <c r="E28" s="45" t="n">
        <f aca="false">E26-E27</f>
        <v>67699.554164533</v>
      </c>
    </row>
    <row r="30" customFormat="false" ht="15" hidden="false" customHeight="false" outlineLevel="0" collapsed="false">
      <c r="B30" s="40" t="s">
        <v>98</v>
      </c>
      <c r="C30" s="46" t="n">
        <f aca="false">IFERROR(C28/C6,0)</f>
        <v>0.0304609756097561</v>
      </c>
      <c r="D30" s="46" t="n">
        <f aca="false">IFERROR(D28/D6,0)</f>
        <v>0.0311069871682082</v>
      </c>
      <c r="E30" s="46" t="n">
        <f aca="false">IFERROR(E28/E6,0)</f>
        <v>0.031741803886185</v>
      </c>
    </row>
  </sheetData>
  <mergeCells count="5">
    <mergeCell ref="A1:E1"/>
    <mergeCell ref="A2:E2"/>
    <mergeCell ref="A5:E5"/>
    <mergeCell ref="A9:E9"/>
    <mergeCell ref="A19:E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2"/>
    <col collapsed="false" customWidth="true" hidden="false" outlineLevel="0" max="5" min="3" style="0" width="18"/>
    <col collapsed="false" customWidth="true" hidden="false" outlineLevel="0" max="6" min="6" style="0" width="3"/>
  </cols>
  <sheetData>
    <row r="1" customFormat="false" ht="30" hidden="false" customHeight="true" outlineLevel="0" collapsed="false">
      <c r="A1" s="13" t="s">
        <v>99</v>
      </c>
      <c r="B1" s="13"/>
      <c r="C1" s="13"/>
      <c r="D1" s="13"/>
      <c r="E1" s="13"/>
    </row>
    <row r="2" customFormat="false" ht="18" hidden="false" customHeight="true" outlineLevel="0" collapsed="false">
      <c r="A2" s="14" t="s">
        <v>100</v>
      </c>
      <c r="B2" s="14"/>
      <c r="C2" s="14"/>
      <c r="D2" s="14"/>
      <c r="E2" s="14"/>
    </row>
    <row r="4" customFormat="false" ht="21.75" hidden="false" customHeight="true" outlineLevel="0" collapsed="false">
      <c r="A4" s="15" t="s">
        <v>101</v>
      </c>
      <c r="B4" s="15"/>
      <c r="C4" s="15"/>
      <c r="D4" s="15"/>
      <c r="E4" s="15"/>
      <c r="F4" s="16"/>
      <c r="G4" s="16"/>
      <c r="H4" s="16"/>
    </row>
    <row r="5" customFormat="false" ht="15" hidden="false" customHeight="false" outlineLevel="0" collapsed="false">
      <c r="B5" s="42" t="s">
        <v>102</v>
      </c>
      <c r="C5" s="47" t="s">
        <v>103</v>
      </c>
    </row>
    <row r="6" customFormat="false" ht="15" hidden="false" customHeight="false" outlineLevel="0" collapsed="false">
      <c r="B6" s="17" t="s">
        <v>104</v>
      </c>
      <c r="C6" s="27" t="n">
        <f aca="false">Hypothèses!C16</f>
        <v>1200000</v>
      </c>
      <c r="D6" s="42" t="s">
        <v>105</v>
      </c>
      <c r="E6" s="47" t="s">
        <v>103</v>
      </c>
    </row>
    <row r="7" customFormat="false" ht="15" hidden="false" customHeight="false" outlineLevel="0" collapsed="false">
      <c r="B7" s="23" t="s">
        <v>106</v>
      </c>
      <c r="C7" s="24" t="n">
        <f aca="false">Hypothèses!C17</f>
        <v>55000</v>
      </c>
      <c r="D7" s="17" t="s">
        <v>42</v>
      </c>
      <c r="E7" s="27" t="n">
        <f aca="false">Hypothèses!C22</f>
        <v>300000</v>
      </c>
    </row>
    <row r="8" customFormat="false" ht="15" hidden="false" customHeight="false" outlineLevel="0" collapsed="false">
      <c r="B8" s="17" t="s">
        <v>107</v>
      </c>
      <c r="C8" s="27" t="n">
        <f aca="false">Hypothèses!C18</f>
        <v>180000</v>
      </c>
      <c r="D8" s="23" t="s">
        <v>108</v>
      </c>
      <c r="E8" s="26" t="n">
        <f aca="false">C11-Hypothèses!C22</f>
        <v>1245000</v>
      </c>
    </row>
    <row r="9" customFormat="false" ht="15" hidden="false" customHeight="false" outlineLevel="0" collapsed="false">
      <c r="B9" s="23" t="s">
        <v>109</v>
      </c>
      <c r="C9" s="24" t="n">
        <f aca="false">Hypothèses!C39</f>
        <v>70000</v>
      </c>
      <c r="D9" s="42" t="s">
        <v>110</v>
      </c>
      <c r="E9" s="41" t="n">
        <f aca="false">E7+E8</f>
        <v>1545000</v>
      </c>
    </row>
    <row r="10" customFormat="false" ht="15" hidden="false" customHeight="false" outlineLevel="0" collapsed="false">
      <c r="B10" s="17" t="s">
        <v>111</v>
      </c>
      <c r="C10" s="27" t="n">
        <f aca="false">Hypothèses!C19</f>
        <v>40000</v>
      </c>
      <c r="D10" s="48" t="s">
        <v>112</v>
      </c>
      <c r="E10" s="49" t="n">
        <f aca="false">E8</f>
        <v>1245000</v>
      </c>
    </row>
    <row r="11" customFormat="false" ht="15" hidden="false" customHeight="false" outlineLevel="0" collapsed="false">
      <c r="B11" s="42" t="s">
        <v>113</v>
      </c>
      <c r="C11" s="41" t="n">
        <f aca="false">SUM(C6:C10)</f>
        <v>1545000</v>
      </c>
    </row>
    <row r="13" customFormat="false" ht="21.75" hidden="false" customHeight="true" outlineLevel="0" collapsed="false">
      <c r="A13" s="15" t="s">
        <v>114</v>
      </c>
      <c r="B13" s="15"/>
      <c r="C13" s="15"/>
      <c r="D13" s="15"/>
      <c r="E13" s="15"/>
      <c r="F13" s="16"/>
      <c r="G13" s="16"/>
      <c r="H13" s="16"/>
    </row>
    <row r="14" customFormat="false" ht="15" hidden="false" customHeight="false" outlineLevel="0" collapsed="false">
      <c r="B14" s="50" t="s">
        <v>115</v>
      </c>
      <c r="C14" s="22" t="s">
        <v>77</v>
      </c>
      <c r="D14" s="22" t="s">
        <v>78</v>
      </c>
      <c r="E14" s="22" t="s">
        <v>79</v>
      </c>
    </row>
    <row r="15" customFormat="false" ht="15" hidden="false" customHeight="false" outlineLevel="0" collapsed="false">
      <c r="B15" s="23" t="s">
        <v>116</v>
      </c>
      <c r="C15" s="26" t="n">
        <f aca="false">E8</f>
        <v>1245000</v>
      </c>
      <c r="D15" s="26" t="n">
        <f aca="false">C19</f>
        <v>1163088.56607228</v>
      </c>
      <c r="E15" s="26" t="n">
        <f aca="false">D19</f>
        <v>1077736.85191959</v>
      </c>
    </row>
    <row r="16" customFormat="false" ht="15" hidden="false" customHeight="false" outlineLevel="0" collapsed="false">
      <c r="B16" s="17" t="s">
        <v>117</v>
      </c>
      <c r="C16" s="51" t="n">
        <f aca="false">IF(Hypothèses!$C$23&gt;0,-PMT(Hypothèses!$C$24,Hypothèses!$C$23,$E$8),0)</f>
        <v>134201.433927723</v>
      </c>
      <c r="D16" s="51" t="n">
        <f aca="false">IF(Hypothèses!$C$23&gt;0,-PMT(Hypothèses!$C$24,Hypothèses!$C$23,$E$8),0)</f>
        <v>134201.433927723</v>
      </c>
      <c r="E16" s="51" t="n">
        <f aca="false">IF(Hypothèses!$C$23&gt;0,-PMT(Hypothèses!$C$24,Hypothèses!$C$23,$E$8),0)</f>
        <v>134201.433927723</v>
      </c>
    </row>
    <row r="17" customFormat="false" ht="15" hidden="false" customHeight="false" outlineLevel="0" collapsed="false">
      <c r="B17" s="52" t="s">
        <v>118</v>
      </c>
      <c r="C17" s="26" t="n">
        <f aca="false">C15*Hypothèses!$C$24</f>
        <v>52290</v>
      </c>
      <c r="D17" s="26" t="n">
        <f aca="false">D15*Hypothèses!$C$24</f>
        <v>48849.7197750357</v>
      </c>
      <c r="E17" s="26" t="n">
        <f aca="false">E15*Hypothèses!$C$24</f>
        <v>45264.9477806228</v>
      </c>
    </row>
    <row r="18" customFormat="false" ht="15" hidden="false" customHeight="false" outlineLevel="0" collapsed="false">
      <c r="B18" s="53" t="s">
        <v>119</v>
      </c>
      <c r="C18" s="29" t="n">
        <f aca="false">C16-C17</f>
        <v>81911.4339277226</v>
      </c>
      <c r="D18" s="29" t="n">
        <f aca="false">D16-D17</f>
        <v>85351.7141526869</v>
      </c>
      <c r="E18" s="29" t="n">
        <f aca="false">E16-E17</f>
        <v>88936.4861470998</v>
      </c>
    </row>
    <row r="19" customFormat="false" ht="15" hidden="false" customHeight="false" outlineLevel="0" collapsed="false">
      <c r="B19" s="39" t="s">
        <v>120</v>
      </c>
      <c r="C19" s="54" t="n">
        <f aca="false">C15-C18</f>
        <v>1163088.56607228</v>
      </c>
      <c r="D19" s="54" t="n">
        <f aca="false">D15-D18</f>
        <v>1077736.85191959</v>
      </c>
      <c r="E19" s="54" t="n">
        <f aca="false">E15-E18</f>
        <v>988800.365772491</v>
      </c>
    </row>
    <row r="21" customFormat="false" ht="21.75" hidden="false" customHeight="true" outlineLevel="0" collapsed="false">
      <c r="A21" s="15" t="s">
        <v>121</v>
      </c>
      <c r="B21" s="15"/>
      <c r="C21" s="15"/>
      <c r="D21" s="15"/>
      <c r="E21" s="15"/>
      <c r="F21" s="16"/>
      <c r="G21" s="16"/>
      <c r="H21" s="16"/>
    </row>
    <row r="22" customFormat="false" ht="15" hidden="false" customHeight="false" outlineLevel="0" collapsed="false">
      <c r="B22" s="50" t="s">
        <v>122</v>
      </c>
      <c r="C22" s="22" t="s">
        <v>77</v>
      </c>
      <c r="D22" s="22" t="s">
        <v>78</v>
      </c>
      <c r="E22" s="22" t="s">
        <v>79</v>
      </c>
    </row>
    <row r="23" customFormat="false" ht="15" hidden="false" customHeight="false" outlineLevel="0" collapsed="false">
      <c r="B23" s="17" t="s">
        <v>123</v>
      </c>
      <c r="C23" s="29" t="n">
        <f aca="false">Hypothèses!C19</f>
        <v>40000</v>
      </c>
      <c r="D23" s="29" t="n">
        <f aca="false">C28</f>
        <v>29283.5660722774</v>
      </c>
      <c r="E23" s="29" t="n">
        <f aca="false">D28</f>
        <v>17726.5620883138</v>
      </c>
    </row>
    <row r="24" customFormat="false" ht="15" hidden="false" customHeight="false" outlineLevel="0" collapsed="false">
      <c r="B24" s="23" t="s">
        <v>124</v>
      </c>
      <c r="C24" s="26" t="n">
        <f aca="false">Résultat!C28+Résultat!C23</f>
        <v>71195</v>
      </c>
      <c r="D24" s="26" t="n">
        <f aca="false">Résultat!D28+Résultat!D23</f>
        <v>73794.7101687233</v>
      </c>
      <c r="E24" s="26" t="n">
        <f aca="false">Résultat!E28+Résultat!E23</f>
        <v>76449.554164533</v>
      </c>
    </row>
    <row r="25" customFormat="false" ht="15" hidden="false" customHeight="false" outlineLevel="0" collapsed="false">
      <c r="B25" s="17" t="s">
        <v>125</v>
      </c>
      <c r="C25" s="29" t="n">
        <f aca="false">-C18</f>
        <v>-81911.4339277226</v>
      </c>
      <c r="D25" s="29" t="n">
        <f aca="false">-D18</f>
        <v>-85351.7141526869</v>
      </c>
      <c r="E25" s="29" t="n">
        <f aca="false">-E18</f>
        <v>-88936.4861470998</v>
      </c>
    </row>
    <row r="26" customFormat="false" ht="15" hidden="false" customHeight="false" outlineLevel="0" collapsed="false">
      <c r="B26" s="23" t="s">
        <v>126</v>
      </c>
      <c r="C26" s="26" t="n">
        <f aca="false">0</f>
        <v>0</v>
      </c>
      <c r="D26" s="26" t="n">
        <f aca="false">0</f>
        <v>0</v>
      </c>
      <c r="E26" s="26" t="n">
        <f aca="false">0</f>
        <v>0</v>
      </c>
    </row>
    <row r="27" customFormat="false" ht="15" hidden="false" customHeight="false" outlineLevel="0" collapsed="false">
      <c r="B27" s="40" t="s">
        <v>127</v>
      </c>
      <c r="C27" s="41" t="n">
        <f aca="false">C24+C25+C26</f>
        <v>-10716.4339277226</v>
      </c>
      <c r="D27" s="41" t="n">
        <f aca="false">D24+D25+D26</f>
        <v>-11557.0039839637</v>
      </c>
      <c r="E27" s="41" t="n">
        <f aca="false">E24+E25+E26</f>
        <v>-12486.9319825667</v>
      </c>
    </row>
    <row r="28" customFormat="false" ht="15" hidden="false" customHeight="false" outlineLevel="0" collapsed="false">
      <c r="B28" s="44" t="s">
        <v>128</v>
      </c>
      <c r="C28" s="45" t="n">
        <f aca="false">C23+C27</f>
        <v>29283.5660722774</v>
      </c>
      <c r="D28" s="45" t="n">
        <f aca="false">D23+D27</f>
        <v>17726.5620883138</v>
      </c>
      <c r="E28" s="45" t="n">
        <f aca="false">E23+E27</f>
        <v>5239.63010574703</v>
      </c>
    </row>
    <row r="30" customFormat="false" ht="21.75" hidden="false" customHeight="true" outlineLevel="0" collapsed="false">
      <c r="A30" s="15" t="s">
        <v>129</v>
      </c>
      <c r="B30" s="15"/>
      <c r="C30" s="15"/>
      <c r="D30" s="15"/>
      <c r="E30" s="15"/>
      <c r="F30" s="16"/>
      <c r="G30" s="16"/>
      <c r="H30" s="16"/>
    </row>
    <row r="31" customFormat="false" ht="15" hidden="false" customHeight="false" outlineLevel="0" collapsed="false">
      <c r="B31" s="55" t="s">
        <v>130</v>
      </c>
      <c r="C31" s="55"/>
      <c r="D31" s="55"/>
      <c r="E31" s="55"/>
    </row>
    <row r="32" customFormat="false" ht="15" hidden="false" customHeight="true" outlineLevel="0" collapsed="false">
      <c r="B32" s="56" t="s">
        <v>131</v>
      </c>
      <c r="C32" s="56"/>
      <c r="D32" s="56"/>
      <c r="E32" s="56"/>
    </row>
    <row r="33" customFormat="false" ht="15" hidden="false" customHeight="false" outlineLevel="0" collapsed="false">
      <c r="B33" s="56"/>
      <c r="C33" s="56"/>
      <c r="D33" s="56"/>
      <c r="E33" s="56"/>
    </row>
    <row r="34" customFormat="false" ht="15" hidden="false" customHeight="false" outlineLevel="0" collapsed="false">
      <c r="B34" s="55" t="s">
        <v>132</v>
      </c>
      <c r="C34" s="55"/>
      <c r="D34" s="55"/>
      <c r="E34" s="55"/>
    </row>
    <row r="35" customFormat="false" ht="15" hidden="false" customHeight="true" outlineLevel="0" collapsed="false">
      <c r="B35" s="56" t="s">
        <v>133</v>
      </c>
      <c r="C35" s="56"/>
      <c r="D35" s="56"/>
      <c r="E35" s="56"/>
    </row>
    <row r="36" customFormat="false" ht="15" hidden="false" customHeight="false" outlineLevel="0" collapsed="false">
      <c r="B36" s="56"/>
      <c r="C36" s="56"/>
      <c r="D36" s="56"/>
      <c r="E36" s="56"/>
    </row>
    <row r="38" customFormat="false" ht="15" hidden="false" customHeight="true" outlineLevel="0" collapsed="false">
      <c r="B38" s="57" t="s">
        <v>134</v>
      </c>
      <c r="C38" s="57"/>
      <c r="D38" s="57"/>
      <c r="E38" s="57"/>
    </row>
    <row r="39" customFormat="false" ht="15" hidden="false" customHeight="false" outlineLevel="0" collapsed="false">
      <c r="B39" s="57"/>
      <c r="C39" s="57"/>
      <c r="D39" s="57"/>
      <c r="E39" s="57"/>
    </row>
  </sheetData>
  <mergeCells count="11">
    <mergeCell ref="A1:E1"/>
    <mergeCell ref="A2:E2"/>
    <mergeCell ref="A4:E4"/>
    <mergeCell ref="A13:E13"/>
    <mergeCell ref="A21:E21"/>
    <mergeCell ref="A30:E30"/>
    <mergeCell ref="B31:E31"/>
    <mergeCell ref="B32:E33"/>
    <mergeCell ref="B34:E34"/>
    <mergeCell ref="B35:E36"/>
    <mergeCell ref="B38:E3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2"/>
    <col collapsed="false" customWidth="true" hidden="false" outlineLevel="0" max="5" min="3" style="0" width="20"/>
    <col collapsed="false" customWidth="true" hidden="false" outlineLevel="0" max="6" min="6" style="0" width="3"/>
  </cols>
  <sheetData>
    <row r="1" customFormat="false" ht="30" hidden="false" customHeight="true" outlineLevel="0" collapsed="false">
      <c r="A1" s="13" t="s">
        <v>135</v>
      </c>
      <c r="B1" s="13"/>
      <c r="C1" s="13"/>
      <c r="D1" s="13"/>
      <c r="E1" s="13"/>
    </row>
    <row r="2" customFormat="false" ht="18" hidden="false" customHeight="true" outlineLevel="0" collapsed="false">
      <c r="A2" s="14" t="s">
        <v>136</v>
      </c>
      <c r="B2" s="14"/>
      <c r="C2" s="14"/>
      <c r="D2" s="14"/>
      <c r="E2" s="14"/>
    </row>
    <row r="4" customFormat="false" ht="21.75" hidden="false" customHeight="true" outlineLevel="0" collapsed="false">
      <c r="A4" s="15" t="s">
        <v>137</v>
      </c>
      <c r="B4" s="15"/>
      <c r="C4" s="15"/>
      <c r="D4" s="15"/>
      <c r="E4" s="15"/>
      <c r="F4" s="16"/>
      <c r="G4" s="16"/>
      <c r="H4" s="16"/>
    </row>
    <row r="5" customFormat="false" ht="21.75" hidden="false" customHeight="true" outlineLevel="0" collapsed="false">
      <c r="C5" s="38" t="s">
        <v>77</v>
      </c>
      <c r="D5" s="38" t="s">
        <v>78</v>
      </c>
      <c r="E5" s="38" t="s">
        <v>79</v>
      </c>
    </row>
    <row r="6" customFormat="false" ht="15" hidden="false" customHeight="false" outlineLevel="0" collapsed="false">
      <c r="B6" s="58" t="s">
        <v>81</v>
      </c>
      <c r="C6" s="51" t="n">
        <f aca="false">Résultat!C6</f>
        <v>2050000</v>
      </c>
      <c r="D6" s="51" t="n">
        <f aca="false">Résultat!D6</f>
        <v>2091000</v>
      </c>
      <c r="E6" s="51" t="n">
        <f aca="false">Résultat!E6</f>
        <v>2132820</v>
      </c>
    </row>
    <row r="7" customFormat="false" ht="15" hidden="false" customHeight="false" outlineLevel="0" collapsed="false">
      <c r="B7" s="23" t="s">
        <v>72</v>
      </c>
      <c r="C7" s="59" t="n">
        <f aca="false">IFERROR(Résultat!C7/Résultat!C6,0)</f>
        <v>0.349414634146341</v>
      </c>
      <c r="D7" s="59" t="n">
        <f aca="false">IFERROR(Résultat!D7/Résultat!D6,0)</f>
        <v>0.349414634146341</v>
      </c>
      <c r="E7" s="59" t="n">
        <f aca="false">IFERROR(Résultat!E7/Résultat!E6,0)</f>
        <v>0.349414634146342</v>
      </c>
    </row>
    <row r="8" customFormat="false" ht="15" hidden="false" customHeight="false" outlineLevel="0" collapsed="false">
      <c r="B8" s="58" t="s">
        <v>138</v>
      </c>
      <c r="C8" s="51" t="n">
        <f aca="false">Résultat!C20</f>
        <v>234300</v>
      </c>
      <c r="D8" s="51" t="n">
        <f aca="false">Résultat!D20</f>
        <v>236576</v>
      </c>
      <c r="E8" s="51" t="n">
        <f aca="false">Résultat!E20</f>
        <v>238837.27</v>
      </c>
    </row>
    <row r="9" customFormat="false" ht="15" hidden="false" customHeight="false" outlineLevel="0" collapsed="false">
      <c r="B9" s="23" t="s">
        <v>139</v>
      </c>
      <c r="C9" s="59" t="n">
        <f aca="false">IFERROR(Résultat!C20/Résultat!C6,0)</f>
        <v>0.114292682926829</v>
      </c>
      <c r="D9" s="59" t="n">
        <f aca="false">IFERROR(Résultat!D20/Résultat!D6,0)</f>
        <v>0.11314012434242</v>
      </c>
      <c r="E9" s="59" t="n">
        <f aca="false">IFERROR(Résultat!E20/Résultat!E6,0)</f>
        <v>0.111981915961028</v>
      </c>
    </row>
    <row r="10" customFormat="false" ht="15" hidden="false" customHeight="false" outlineLevel="0" collapsed="false">
      <c r="B10" s="58" t="s">
        <v>140</v>
      </c>
      <c r="C10" s="51" t="n">
        <f aca="false">Résultat!C28</f>
        <v>62445</v>
      </c>
      <c r="D10" s="51" t="n">
        <f aca="false">Résultat!D28</f>
        <v>65044.7101687233</v>
      </c>
      <c r="E10" s="51" t="n">
        <f aca="false">Résultat!E28</f>
        <v>67699.554164533</v>
      </c>
    </row>
    <row r="11" customFormat="false" ht="15" hidden="false" customHeight="false" outlineLevel="0" collapsed="false">
      <c r="B11" s="60" t="s">
        <v>141</v>
      </c>
      <c r="C11" s="54" t="n">
        <f aca="false">Financement!C28</f>
        <v>29283.5660722774</v>
      </c>
      <c r="D11" s="54" t="n">
        <f aca="false">Financement!D28</f>
        <v>17726.5620883138</v>
      </c>
      <c r="E11" s="54" t="n">
        <f aca="false">Financement!E28</f>
        <v>5239.63010574703</v>
      </c>
    </row>
    <row r="12" customFormat="false" ht="15" hidden="false" customHeight="false" outlineLevel="0" collapsed="false">
      <c r="B12" s="17" t="s">
        <v>142</v>
      </c>
      <c r="C12" s="29" t="n">
        <f aca="false">Résultat!C28+Résultat!C23</f>
        <v>71195</v>
      </c>
      <c r="D12" s="29" t="n">
        <f aca="false">Résultat!D28+Résultat!D23</f>
        <v>73794.7101687233</v>
      </c>
      <c r="E12" s="29" t="n">
        <f aca="false">Résultat!E28+Résultat!E23</f>
        <v>76449.554164533</v>
      </c>
    </row>
    <row r="14" customFormat="false" ht="21.75" hidden="false" customHeight="true" outlineLevel="0" collapsed="false">
      <c r="A14" s="15" t="s">
        <v>143</v>
      </c>
      <c r="B14" s="15"/>
      <c r="C14" s="15"/>
      <c r="D14" s="15"/>
      <c r="E14" s="15"/>
      <c r="F14" s="16"/>
      <c r="G14" s="16"/>
      <c r="H14" s="16"/>
    </row>
    <row r="15" customFormat="false" ht="15" hidden="false" customHeight="false" outlineLevel="0" collapsed="false">
      <c r="B15" s="58" t="s">
        <v>144</v>
      </c>
      <c r="C15" s="51" t="n">
        <f aca="false">Financement!C11</f>
        <v>1545000</v>
      </c>
      <c r="D15" s="51"/>
      <c r="E15" s="51"/>
    </row>
    <row r="16" customFormat="false" ht="15" hidden="false" customHeight="false" outlineLevel="0" collapsed="false">
      <c r="B16" s="23" t="s">
        <v>145</v>
      </c>
      <c r="C16" s="59" t="n">
        <f aca="false">IFERROR(Hypothèses!C16/Résultat!C6,0)</f>
        <v>0.585365853658537</v>
      </c>
      <c r="D16" s="59"/>
      <c r="E16" s="59"/>
    </row>
    <row r="17" customFormat="false" ht="15" hidden="false" customHeight="false" outlineLevel="0" collapsed="false">
      <c r="B17" s="17" t="s">
        <v>146</v>
      </c>
      <c r="C17" s="61" t="n">
        <f aca="false">IFERROR(Hypothèses!C16/Résultat!C20,0)</f>
        <v>5.12163892445583</v>
      </c>
      <c r="D17" s="61"/>
      <c r="E17" s="61"/>
    </row>
    <row r="18" customFormat="false" ht="15" hidden="false" customHeight="false" outlineLevel="0" collapsed="false">
      <c r="B18" s="23" t="s">
        <v>147</v>
      </c>
      <c r="C18" s="59" t="n">
        <f aca="false">IFERROR(Hypothèses!C22/Financement!C11,0)</f>
        <v>0.194174757281553</v>
      </c>
      <c r="D18" s="59"/>
      <c r="E18" s="59"/>
    </row>
    <row r="19" customFormat="false" ht="15" hidden="false" customHeight="false" outlineLevel="0" collapsed="false">
      <c r="B19" s="17" t="s">
        <v>148</v>
      </c>
      <c r="C19" s="30" t="n">
        <f aca="false">IFERROR(Financement!C16/Résultat!C20,0)</f>
        <v>0.572776073101675</v>
      </c>
      <c r="D19" s="30"/>
      <c r="E19" s="30"/>
    </row>
    <row r="20" customFormat="false" ht="15" hidden="false" customHeight="false" outlineLevel="0" collapsed="false">
      <c r="B20" s="17" t="s">
        <v>149</v>
      </c>
      <c r="C20" s="29" t="n">
        <f aca="false">IFERROR((Résultat!C17+Résultat!C21+Résultat!C23+Résultat!C25)/(Résultat!C7/Résultat!C6),0)</f>
        <v>1811715.76155242</v>
      </c>
      <c r="D20" s="29"/>
      <c r="E20" s="29"/>
    </row>
    <row r="22" customFormat="false" ht="21.75" hidden="false" customHeight="true" outlineLevel="0" collapsed="false">
      <c r="A22" s="15" t="s">
        <v>150</v>
      </c>
      <c r="B22" s="15"/>
      <c r="C22" s="15"/>
      <c r="D22" s="15"/>
      <c r="E22" s="15"/>
      <c r="F22" s="16"/>
      <c r="G22" s="16"/>
      <c r="H22" s="16"/>
    </row>
    <row r="23" customFormat="false" ht="45.75" hidden="false" customHeight="true" outlineLevel="0" collapsed="false">
      <c r="B23" s="62" t="str">
        <f aca="false">IF(AND(Résultat!E28&gt;0,Financement!C28&gt;0,Financement!D28&gt;0,Financement!E28&gt;0),"✅ Projet viable sur le papier : résultat net positif en année 3 et trésorerie toujours positive. À valider avec un expert-comptable.",IF(OR(Financement!C28&lt;0,Financement!D28&lt;0,Financement!E28&lt;0),"⚠️ Alerte trésorerie : une année présente une trésorerie négative. Revois le financement, lapport ou les hypothèses.","⚠️ Rentabilité insuffisante : le résultat net nest pas positif en année 3. Revois le mix de marges ou les charges."))</f>
        <v>✅ Projet viable sur le papier : résultat net positif en année 3 et trésorerie toujours positive. À valider avec un expert-comptable.</v>
      </c>
      <c r="C23" s="62"/>
      <c r="D23" s="62"/>
      <c r="E23" s="62"/>
    </row>
    <row r="25" customFormat="false" ht="24" hidden="false" customHeight="true" outlineLevel="0" collapsed="false">
      <c r="B25" s="63" t="s">
        <v>151</v>
      </c>
      <c r="C25" s="63"/>
      <c r="D25" s="63"/>
      <c r="E25" s="63"/>
    </row>
    <row r="26" customFormat="false" ht="24" hidden="false" customHeight="true" outlineLevel="0" collapsed="false">
      <c r="B26" s="63"/>
      <c r="C26" s="63"/>
      <c r="D26" s="63"/>
      <c r="E26" s="63"/>
    </row>
  </sheetData>
  <mergeCells count="7">
    <mergeCell ref="A1:E1"/>
    <mergeCell ref="A2:E2"/>
    <mergeCell ref="A4:E4"/>
    <mergeCell ref="A14:E14"/>
    <mergeCell ref="A22:E22"/>
    <mergeCell ref="B23:E23"/>
    <mergeCell ref="B25:E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2026-06-28T17:22:05Z</dcterms:created>
  <dc:creator>openpyxl</dc:creator>
  <dc:description/>
  <dc:language>en-US</dc:language>
  <cp:lastModifiedBy/>
  <dcterms:modified xsi:type="dcterms:W3CDTF">2026-06-28T17:22:05Z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