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ueil" sheetId="1" state="visible" r:id="rId3"/>
    <sheet name="Hypothèses" sheetId="2" state="visible" r:id="rId4"/>
    <sheet name="Saisonnalité" sheetId="3" state="visible" r:id="rId5"/>
    <sheet name="Résultat" sheetId="4" state="visible" r:id="rId6"/>
    <sheet name="Financement" sheetId="5" state="visible" r:id="rId7"/>
    <sheet name="Synthès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Capacité totale de l'hôtel.</t>
        </r>
      </text>
    </comment>
    <comment ref="C6" authorId="0">
      <text>
        <r>
          <rPr>
            <sz val="10"/>
            <rFont val="Arial"/>
            <family val="2"/>
          </rPr>
          <t xml:space="preserve">Average Daily Rate : prix moyen réellement encaissé par chambre vendue, HT.</t>
        </r>
      </text>
    </comment>
    <comment ref="C7" authorId="0">
      <text>
        <r>
          <rPr>
            <sz val="10"/>
            <rFont val="Arial"/>
            <family val="2"/>
          </rPr>
          <t xml:space="preserve">Chambres vendues / chambres disponibles. Reste prudent : 100% est impossible sur l'année.</t>
        </r>
      </text>
    </comment>
    <comment ref="C8" authorId="0">
      <text>
        <r>
          <rPr>
            <sz val="10"/>
            <rFont val="Arial"/>
            <family val="2"/>
          </rPr>
          <t xml:space="preserve">Petit-déjeuner, bar, restauration, parking, séminaires… en % du CA chambres.</t>
        </r>
      </text>
    </comment>
    <comment ref="C11" authorId="0">
      <text>
        <r>
          <rPr>
            <sz val="10"/>
            <rFont val="Arial"/>
            <family val="2"/>
          </rPr>
          <t xml:space="preserve">Valeur négociée du fonds (clientèle, droit au bail, nom, équipements). À étayer par une valorisation EBE/RevPAR.</t>
        </r>
      </text>
    </comment>
    <comment ref="C12" authorId="0">
      <text>
        <r>
          <rPr>
            <sz val="10"/>
            <rFont val="Arial"/>
            <family val="2"/>
          </rPr>
          <t xml:space="preserve">Droits d'enregistrement, honoraires d'avocat et d'expert-comptable, frais d'acte.</t>
        </r>
      </text>
    </comment>
    <comment ref="C13" authorId="0">
      <text>
        <r>
          <rPr>
            <sz val="10"/>
            <rFont val="Arial"/>
            <family val="2"/>
          </rPr>
          <t xml:space="preserve">Rafraîchissement chambres, mise aux normes, etc. dès la première année.</t>
        </r>
      </text>
    </comment>
    <comment ref="C14" authorId="0">
      <text>
        <r>
          <rPr>
            <sz val="10"/>
            <rFont val="Arial"/>
            <family val="2"/>
          </rPr>
          <t xml:space="preserve">Stock de marchandises (F&amp;B, consommables) repris au cédant.</t>
        </r>
      </text>
    </comment>
    <comment ref="C15" authorId="0">
      <text>
        <r>
          <rPr>
            <sz val="10"/>
            <rFont val="Arial"/>
            <family val="2"/>
          </rPr>
          <t xml:space="preserve">Matelas pour absorber les premiers mois et la saisonnalité.</t>
        </r>
      </text>
    </comment>
    <comment ref="C18" authorId="0">
      <text>
        <r>
          <rPr>
            <sz val="10"/>
            <rFont val="Arial"/>
            <family val="2"/>
          </rPr>
          <t xml:space="preserve">Tes fonds propres. Les banques attendent souvent 20 à 30% du projet.</t>
        </r>
      </text>
    </comment>
    <comment ref="C19" authorId="0">
      <text>
        <r>
          <rPr>
            <sz val="10"/>
            <rFont val="Arial"/>
            <family val="2"/>
          </rPr>
          <t xml:space="preserve">Durée classique pour un rachat de fonds : 7 ans.</t>
        </r>
      </text>
    </comment>
    <comment ref="C20" authorId="0">
      <text>
        <r>
          <rPr>
            <sz val="10"/>
            <rFont val="Arial"/>
            <family val="2"/>
          </rPr>
          <t xml:space="preserve">Taux nominal annuel du prêt bancaire.</t>
        </r>
      </text>
    </comment>
    <comment ref="C23" authorId="0">
      <text>
        <r>
          <rPr>
            <sz val="10"/>
            <rFont val="Arial"/>
            <family val="2"/>
          </rPr>
          <t xml:space="preserve">Salaires + charges sociales. Poste le plus lourd en hôtellerie (35 à 45% du CA).</t>
        </r>
      </text>
    </comment>
    <comment ref="C24" authorId="0">
      <text>
        <r>
          <rPr>
            <sz val="10"/>
            <rFont val="Arial"/>
            <family val="2"/>
          </rPr>
          <t xml:space="preserve">Loyer du bail. À vérifier : montant, durée restante, conditions de révision.</t>
        </r>
      </text>
    </comment>
    <comment ref="C25" authorId="0">
      <text>
        <r>
          <rPr>
            <sz val="10"/>
            <rFont val="Arial"/>
            <family val="2"/>
          </rPr>
          <t xml:space="preserve">Booking, Expedia… en % du CA hébergement. Vise à le réduire via les réservations directes.</t>
        </r>
      </text>
    </comment>
    <comment ref="C26" authorId="0">
      <text>
        <r>
          <rPr>
            <sz val="10"/>
            <rFont val="Arial"/>
            <family val="2"/>
          </rPr>
          <t xml:space="preserve">Coût des marchandises (denrées, boissons) en % des recettes annexes.</t>
        </r>
      </text>
    </comment>
    <comment ref="C27" authorId="0">
      <text>
        <r>
          <rPr>
            <sz val="10"/>
            <rFont val="Arial"/>
            <family val="2"/>
          </rPr>
          <t xml:space="preserve">Électricité, gaz, eau, maintenance, ménage externalisé.</t>
        </r>
      </text>
    </comment>
    <comment ref="C28" authorId="0">
      <text>
        <r>
          <rPr>
            <sz val="10"/>
            <rFont val="Arial"/>
            <family val="2"/>
          </rPr>
          <t xml:space="preserve">Assurances, internet, logiciel de gestion hôtelière, licences.</t>
        </r>
      </text>
    </comment>
    <comment ref="C29" authorId="0">
      <text>
        <r>
          <rPr>
            <sz val="10"/>
            <rFont val="Arial"/>
            <family val="2"/>
          </rPr>
          <t xml:space="preserve">Site web, référencement, photos, campagnes.</t>
        </r>
      </text>
    </comment>
    <comment ref="C30" authorId="0">
      <text>
        <r>
          <rPr>
            <sz val="10"/>
            <rFont val="Arial"/>
            <family val="2"/>
          </rPr>
          <t xml:space="preserve">Honoraires comptables, fournitures, divers.</t>
        </r>
      </text>
    </comment>
    <comment ref="C33" authorId="0">
      <text>
        <r>
          <rPr>
            <sz val="10"/>
            <rFont val="Arial"/>
            <family val="2"/>
          </rPr>
          <t xml:space="preserve">Hausse annuelle du chiffre d'affaires. Reste prudent et argumente chaque hausse.</t>
        </r>
      </text>
    </comment>
    <comment ref="C34" authorId="0">
      <text>
        <r>
          <rPr>
            <sz val="10"/>
            <rFont val="Arial"/>
            <family val="2"/>
          </rPr>
          <t xml:space="preserve">Hausse annuelle des charges d'exploitation.</t>
        </r>
      </text>
    </comment>
    <comment ref="C35" authorId="0">
      <text>
        <r>
          <rPr>
            <sz val="10"/>
            <rFont val="Arial"/>
            <family val="2"/>
          </rPr>
          <t xml:space="preserve">Les travaux et agencements s'amortissent. Vois l'amortissement par composants.</t>
        </r>
      </text>
    </comment>
    <comment ref="C36" authorId="0">
      <text>
        <r>
          <rPr>
            <sz val="10"/>
            <rFont val="Arial"/>
            <family val="2"/>
          </rPr>
          <t xml:space="preserve">Taux normal de l'IS. Un taux réduit de 15% peut s'appliquer sous conditions.</t>
        </r>
      </text>
    </comment>
    <comment ref="C37" authorId="0">
      <text>
        <r>
          <rPr>
            <sz val="10"/>
            <rFont val="Arial"/>
            <family val="2"/>
          </rPr>
          <t xml:space="preserve">Ce que tu te verses. Vérifie que l'activité peut l'absorber.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7" authorId="0">
      <text>
        <r>
          <rPr>
            <sz val="10"/>
            <rFont val="Arial"/>
            <family val="2"/>
          </rPr>
          <t xml:space="preserve">RevPAR = ADR × taux d'occupation. L'indicateur reine de l'hôtellerie.</t>
        </r>
      </text>
    </comment>
    <comment ref="B9" authorId="0">
      <text>
        <r>
          <rPr>
            <sz val="10"/>
            <rFont val="Arial"/>
            <family val="2"/>
          </rPr>
          <t xml:space="preserve">L'EBE sert de base à la valorisation d'un hôtel (multiple d'EBE).</t>
        </r>
      </text>
    </comment>
    <comment ref="B18" authorId="0">
      <text>
        <r>
          <rPr>
            <sz val="10"/>
            <rFont val="Arial"/>
            <family val="2"/>
          </rPr>
          <t xml:space="preserve">Les banques attendent souvent 20 à 30%.</t>
        </r>
      </text>
    </comment>
    <comment ref="B19" authorId="0">
      <text>
        <r>
          <rPr>
            <sz val="10"/>
            <rFont val="Arial"/>
            <family val="2"/>
          </rPr>
          <t xml:space="preserve">Multiple d'EBE payé. À comparer aux références du secteur (souvent 3x à 7x selon emplacement et bail).</t>
        </r>
      </text>
    </comment>
    <comment ref="B20" authorId="0">
      <text>
        <r>
          <rPr>
            <sz val="10"/>
            <rFont val="Arial"/>
            <family val="2"/>
          </rPr>
          <t xml:space="preserve">Capacité à rembourser : idéalement bien en dessous de 100%. Au-delà de ~70%, c'est tendu.</t>
        </r>
      </text>
    </comment>
    <comment ref="B21" authorId="0">
      <text>
        <r>
          <rPr>
            <sz val="10"/>
            <rFont val="Arial"/>
            <family val="2"/>
          </rPr>
          <t xml:space="preserve">CA à atteindre pour couvrir toutes les charges, amortissements et intérêts (résultat avant impôt = 0).</t>
        </r>
      </text>
    </comment>
  </commentList>
</comments>
</file>

<file path=xl/sharedStrings.xml><?xml version="1.0" encoding="utf-8"?>
<sst xmlns="http://schemas.openxmlformats.org/spreadsheetml/2006/main" count="169" uniqueCount="150">
  <si>
    <t xml:space="preserve">BUSINESS PLAN — REPRISE D'UN HÔTEL</t>
  </si>
  <si>
    <t xml:space="preserve">Modèle de prévisionnel sur 3 ans  •  Rachat de fonds de commerce</t>
  </si>
  <si>
    <t xml:space="preserve">Offert par ComptaCool — l'expert-comptable en ligne des indépendants  •  comptacool.fr</t>
  </si>
  <si>
    <t xml:space="preserve">  COMMENT UTILISER CE FICHIER</t>
  </si>
  <si>
    <t xml:space="preserve">1.</t>
  </si>
  <si>
    <t xml:space="preserve">Remplis uniquement les cellules en BLEU.</t>
  </si>
  <si>
    <t xml:space="preserve">Ce sont tes hypothèses. Tout le reste se calcule automatiquement.</t>
  </si>
  <si>
    <t xml:space="preserve">2.</t>
  </si>
  <si>
    <t xml:space="preserve">Commence par l'onglet « Hypothèses ».</t>
  </si>
  <si>
    <t xml:space="preserve">Prix de rachat, financement, nombre de chambres, tarifs, taux d'occupation, charges.</t>
  </si>
  <si>
    <t xml:space="preserve">3.</t>
  </si>
  <si>
    <t xml:space="preserve">Renseigne la saisonnalité dans « Saisonnalité ».</t>
  </si>
  <si>
    <t xml:space="preserve">Répartis ton activité mois par mois : c'est le cœur d'un BP hôtelier.</t>
  </si>
  <si>
    <t xml:space="preserve">4.</t>
  </si>
  <si>
    <t xml:space="preserve">Consulte les résultats.</t>
  </si>
  <si>
    <t xml:space="preserve">Compte de résultat, plan de financement et trésorerie se mettent à jour seuls.</t>
  </si>
  <si>
    <t xml:space="preserve">5.</t>
  </si>
  <si>
    <t xml:space="preserve">Lis l'onglet « Synthèse ».</t>
  </si>
  <si>
    <t xml:space="preserve">Tes indicateurs clés (RevPAR, marge, point mort) et le verdict de viabilité.</t>
  </si>
  <si>
    <t xml:space="preserve">  CODE COULEUR</t>
  </si>
  <si>
    <t xml:space="preserve">Cellule à remplir (tes hypothèses)</t>
  </si>
  <si>
    <t xml:space="preserve">Saisis tes propres chiffres ici</t>
  </si>
  <si>
    <t xml:space="preserve">Cellule calculée automatiquement</t>
  </si>
  <si>
    <t xml:space="preserve">Ne pas modifier — formule</t>
  </si>
  <si>
    <t xml:space="preserve">Avertissement : ce modèle est un outil d'aide à la décision fourni à titre informatif. Il ne remplace pas l'accompagnement d'un expert-comptable, indispensable pour valider la valorisation, le montage juridique et fiscal, et sécuriser ton dossier bancaire. ComptaCool accompagne les repreneurs d'hôtels de A à Z.</t>
  </si>
  <si>
    <t xml:space="preserve">HYPOTHÈSES DU PROJET</t>
  </si>
  <si>
    <t xml:space="preserve">Remplis les cellules bleues. Tout le modèle s'appuie sur ces valeurs.</t>
  </si>
  <si>
    <t xml:space="preserve">L'ÉTABLISSEMENT</t>
  </si>
  <si>
    <t xml:space="preserve">Nombre de chambres</t>
  </si>
  <si>
    <t xml:space="preserve">Prix moyen par chambre — ADR (€)</t>
  </si>
  <si>
    <t xml:space="preserve">Taux d'occupation cible année 1</t>
  </si>
  <si>
    <t xml:space="preserve">Recettes annexes / CA hébergement (%)</t>
  </si>
  <si>
    <t xml:space="preserve">L'ACQUISITION (RACHAT DU FONDS DE COMMERCE)</t>
  </si>
  <si>
    <t xml:space="preserve">Prix de rachat du fonds</t>
  </si>
  <si>
    <t xml:space="preserve">Frais d'acquisition (notaire, droits, conseils)</t>
  </si>
  <si>
    <t xml:space="preserve">Travaux de rénovation à la reprise</t>
  </si>
  <si>
    <t xml:space="preserve">Stock repris</t>
  </si>
  <si>
    <t xml:space="preserve">Trésorerie de démarrage souhaitée</t>
  </si>
  <si>
    <t xml:space="preserve">LE FINANCEMENT</t>
  </si>
  <si>
    <t xml:space="preserve">Apport personnel</t>
  </si>
  <si>
    <t xml:space="preserve">Durée de l'emprunt (années)</t>
  </si>
  <si>
    <t xml:space="preserve">Taux d'intérêt annuel de l'emprunt</t>
  </si>
  <si>
    <t xml:space="preserve">CHARGES D'EXPLOITATION (ANNÉE 1)</t>
  </si>
  <si>
    <t xml:space="preserve">Masse salariale chargée</t>
  </si>
  <si>
    <t xml:space="preserve">Loyer commercial annuel</t>
  </si>
  <si>
    <t xml:space="preserve">Commissions plateformes (OTA) / CA héberg.</t>
  </si>
  <si>
    <t xml:space="preserve">Coût F&amp;B / recettes annexes (%)</t>
  </si>
  <si>
    <t xml:space="preserve">Énergie, eau, entretien</t>
  </si>
  <si>
    <t xml:space="preserve">Assurances, télécoms, abonnements (PMS…)</t>
  </si>
  <si>
    <t xml:space="preserve">Marketing &amp; communication</t>
  </si>
  <si>
    <t xml:space="preserve">Autres frais généraux</t>
  </si>
  <si>
    <t xml:space="preserve">CROISSANCE &amp; PARAMÈTRES</t>
  </si>
  <si>
    <t xml:space="preserve">Croissance du CA / an (années 2 et 3)</t>
  </si>
  <si>
    <t xml:space="preserve">Inflation des charges / an</t>
  </si>
  <si>
    <t xml:space="preserve">Durée d'amortissement des travaux (ans)</t>
  </si>
  <si>
    <t xml:space="preserve">Taux d'impôt sur les sociétés (IS)</t>
  </si>
  <si>
    <t xml:space="preserve">Rémunération annuelle du dirigeant</t>
  </si>
  <si>
    <t xml:space="preserve">💡 Astuce : duplique ce fichier pour tester deux scénarios — un réaliste et un pessimiste. C'est exactement ce qu'attend un banquier.</t>
  </si>
  <si>
    <t xml:space="preserve">SAISONNALITÉ MENSUELLE</t>
  </si>
  <si>
    <t xml:space="preserve">Répartis l'activité de l'année sur 12 mois. C'est ce qui révèle tes mois creux.</t>
  </si>
  <si>
    <t xml:space="preserve">RÉPARTITION DU TAUX D'OCCUPATION PAR MOIS</t>
  </si>
  <si>
    <t xml:space="preserve">Mois</t>
  </si>
  <si>
    <t xml:space="preserve">Poids du mois</t>
  </si>
  <si>
    <t xml:space="preserve">Taux d'occ. du mois</t>
  </si>
  <si>
    <t xml:space="preserve">CA héberg. du mois</t>
  </si>
  <si>
    <t xml:space="preserve">Janvier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</si>
  <si>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</si>
  <si>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</si>
  <si>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</si>
  <si>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</si>
  <si>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</si>
  <si>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</si>
  <si>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Août</t>
  </si>
  <si>
    <t xml:space="preserve">Septembre</t>
  </si>
  <si>
    <t xml:space="preserve">Octobre</t>
  </si>
  <si>
    <t xml:space="preserve">Novembre</t>
  </si>
  <si>
    <t xml:space="preserve">Décembre</t>
  </si>
  <si>
    <t xml:space="preserve">TOTAL</t>
  </si>
  <si>
    <t xml:space="preserve">⚠️ La somme des poids mensuels doit faire 100%. La case TOTAL ci-dessus doit afficher 100,0%. Le mois où le CA est le plus faible est ton point de vigilance trésorerie.</t>
  </si>
  <si>
    <t xml:space="preserve">COMPTE DE RÉSULTAT PRÉVISIONNEL</t>
  </si>
  <si>
    <t xml:space="preserve">Projection sur 3 ans. Tout est calculé depuis l'onglet Hypothèses.</t>
  </si>
  <si>
    <t xml:space="preserve">Année 1</t>
  </si>
  <si>
    <t xml:space="preserve">Année 2</t>
  </si>
  <si>
    <t xml:space="preserve">Année 3</t>
  </si>
  <si>
    <t xml:space="preserve">CHIFFRE D'AFFAIRES</t>
  </si>
  <si>
    <t xml:space="preserve">CA hébergement</t>
  </si>
  <si>
    <t xml:space="preserve">Recettes annexes (F&amp;B, services)</t>
  </si>
  <si>
    <t xml:space="preserve">Chiffre d'affaires total</t>
  </si>
  <si>
    <t xml:space="preserve">CHARGES D'EXPLOITATION</t>
  </si>
  <si>
    <t xml:space="preserve">Loyer commercial</t>
  </si>
  <si>
    <t xml:space="preserve">Commissions plateformes (OTA)</t>
  </si>
  <si>
    <t xml:space="preserve">Coût F&amp;B / recettes annexes</t>
  </si>
  <si>
    <t xml:space="preserve">Assurances, télécoms, abonnements</t>
  </si>
  <si>
    <t xml:space="preserve">Rémunération du dirigeant</t>
  </si>
  <si>
    <t xml:space="preserve">Total charges d'exploitation</t>
  </si>
  <si>
    <t xml:space="preserve">SOLDES INTERMÉDIAIRES</t>
  </si>
  <si>
    <t xml:space="preserve">Excédent brut d'exploitation (EBE)</t>
  </si>
  <si>
    <t xml:space="preserve">Dotation aux amortissements (travaux)</t>
  </si>
  <si>
    <t xml:space="preserve">Résultat d'exploitation</t>
  </si>
  <si>
    <t xml:space="preserve">Intérêts d'emprunt</t>
  </si>
  <si>
    <t xml:space="preserve">Résultat avant impôt</t>
  </si>
  <si>
    <t xml:space="preserve">Impôt sur les sociétés (IS)</t>
  </si>
  <si>
    <t xml:space="preserve">RÉSULTAT NET</t>
  </si>
  <si>
    <t xml:space="preserve">Marge nette (% du CA)</t>
  </si>
  <si>
    <t xml:space="preserve">PLAN DE FINANCEMENT &amp; TRÉSORERIE</t>
  </si>
  <si>
    <t xml:space="preserve">Besoins, ressources, remboursement d'emprunt et trésorerie sur 3 ans.</t>
  </si>
  <si>
    <t xml:space="preserve">PLAN DE FINANCEMENT INITIAL</t>
  </si>
  <si>
    <t xml:space="preserve">BESOINS</t>
  </si>
  <si>
    <t xml:space="preserve">Montant</t>
  </si>
  <si>
    <t xml:space="preserve">Rachat du fonds de commerce</t>
  </si>
  <si>
    <t xml:space="preserve">RESSOURCES</t>
  </si>
  <si>
    <t xml:space="preserve">Frais d'acquisition</t>
  </si>
  <si>
    <t xml:space="preserve">Travaux de rénovation</t>
  </si>
  <si>
    <t xml:space="preserve">Emprunt bancaire</t>
  </si>
  <si>
    <t xml:space="preserve">Total des ressources</t>
  </si>
  <si>
    <t xml:space="preserve">Trésorerie de démarrage</t>
  </si>
  <si>
    <t xml:space="preserve">Montant emprunté</t>
  </si>
  <si>
    <t xml:space="preserve">Total des besoins</t>
  </si>
  <si>
    <t xml:space="preserve">EMPRUNT BANCAIRE — ÉCHÉANCIER ANNUEL</t>
  </si>
  <si>
    <t xml:space="preserve">Détail de l'emprunt</t>
  </si>
  <si>
    <t xml:space="preserve">Capital restant dû (début)</t>
  </si>
  <si>
    <t xml:space="preserve">Annuité (capital + intérêts)</t>
  </si>
  <si>
    <t xml:space="preserve">dont intérêts</t>
  </si>
  <si>
    <t xml:space="preserve">dont capital remboursé</t>
  </si>
  <si>
    <t xml:space="preserve">Capital restant dû (fin)</t>
  </si>
  <si>
    <t xml:space="preserve">PLAN DE TRÉSORERIE ANNUEL</t>
  </si>
  <si>
    <t xml:space="preserve">Flux de trésorerie</t>
  </si>
  <si>
    <t xml:space="preserve">Trésorerie de début</t>
  </si>
  <si>
    <t xml:space="preserve">+ Capacité d'autofinancement (Résultat net + amort.)</t>
  </si>
  <si>
    <t xml:space="preserve">- Remboursement du capital d'emprunt</t>
  </si>
  <si>
    <t xml:space="preserve">- Investissements complémentaires</t>
  </si>
  <si>
    <t xml:space="preserve">Variation de trésorerie</t>
  </si>
  <si>
    <t xml:space="preserve">TRÉSORERIE DE FIN DE PÉRIODE</t>
  </si>
  <si>
    <t xml:space="preserve">SYNTHÈSE &amp; INDICATEURS CLÉS</t>
  </si>
  <si>
    <t xml:space="preserve">Le tableau de bord de ton projet de reprise.</t>
  </si>
  <si>
    <t xml:space="preserve">INDICATEURS DE PILOTAGE HÔTELIER</t>
  </si>
  <si>
    <t xml:space="preserve">RevPAR (revenu par chambre disponible)</t>
  </si>
  <si>
    <t xml:space="preserve">Taux d'occupation</t>
  </si>
  <si>
    <t xml:space="preserve">Marge d'EBE (% du CA)</t>
  </si>
  <si>
    <t xml:space="preserve">Résultat net</t>
  </si>
  <si>
    <t xml:space="preserve">Trésorerie de fin d'année</t>
  </si>
  <si>
    <t xml:space="preserve">Capacité d'autofinancement (CAF)</t>
  </si>
  <si>
    <t xml:space="preserve">RATIOS CLÉS DE L'OPÉRATION</t>
  </si>
  <si>
    <t xml:space="preserve">Coût total du projet</t>
  </si>
  <si>
    <t xml:space="preserve">Apport personnel / coût du projet</t>
  </si>
  <si>
    <t xml:space="preserve">Prix de rachat / EBE année 1 (multiple)</t>
  </si>
  <si>
    <t xml:space="preserve">Annuité d'emprunt / EBE année 1</t>
  </si>
  <si>
    <t xml:space="preserve">Point mort (CA minimum année 1)</t>
  </si>
  <si>
    <t xml:space="preserve">VERDICT DE VIABILITÉ</t>
  </si>
  <si>
    <t xml:space="preserve">Besoin d'un coup de main pour bâtir et fiabiliser ton business plan de reprise ?  ComptaCool accompagne les repreneurs d'hôtels : valorisation, prévisionnel, montage juridique et fiscal.  → comptacool.fr/contact  •  expert.comptable@comptacool.fr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</si>
</sst>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#,##0&quot; €&quot;;\(#,##0&quot;) €&quot;;\-"/>
    <numFmt numFmtId="167" formatCode="0.0%"/>
    <numFmt numFmtId="168" formatCode="#,##0.00&quot; €&quot;;\(#,##0.00&quot;) €&quot;;\-"/>
    <numFmt numFmtId="169" formatCode="0.0\x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A1628"/>
      <name val="Arial"/>
      <family val="0"/>
      <charset val="1"/>
    </font>
    <font>
      <i val="true"/>
      <sz val="11"/>
      <color rgb="FF5A6B7B"/>
      <name val="Arial"/>
      <family val="0"/>
      <charset val="1"/>
    </font>
    <font>
      <b val="true"/>
      <sz val="10"/>
      <color rgb="FF1A3A5C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F5C518"/>
      <name val="Arial"/>
      <family val="0"/>
      <charset val="1"/>
    </font>
    <font>
      <b val="true"/>
      <sz val="11"/>
      <color rgb="FF0A1628"/>
      <name val="Arial"/>
      <family val="0"/>
      <charset val="1"/>
    </font>
    <font>
      <sz val="9.5"/>
      <color rgb="FF5A6B7B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5A6B7B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.5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i val="true"/>
      <sz val="9"/>
      <color rgb="FF1A3A5C"/>
      <name val="Arial"/>
      <family val="0"/>
      <charset val="1"/>
    </font>
    <font>
      <sz val="10"/>
      <name val="Arial"/>
      <family val="2"/>
    </font>
    <font>
      <b val="true"/>
      <sz val="10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A162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1A3A5C"/>
      <name val="Arial"/>
      <family val="0"/>
      <charset val="1"/>
    </font>
    <font>
      <b val="true"/>
      <sz val="10.5"/>
      <color rgb="FF0A162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FF9D6"/>
        <bgColor rgb="FFF4F7FA"/>
      </patternFill>
    </fill>
    <fill>
      <patternFill patternType="solid">
        <fgColor rgb="FFF4F7FA"/>
        <bgColor rgb="FFEEF3F8"/>
      </patternFill>
    </fill>
    <fill>
      <patternFill patternType="solid">
        <fgColor rgb="FF1A3A5C"/>
        <bgColor rgb="FF333333"/>
      </patternFill>
    </fill>
    <fill>
      <patternFill patternType="solid">
        <fgColor rgb="FFEEF3F8"/>
        <bgColor rgb="FFF4F7FA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7EB3D8"/>
      </bottom>
      <diagonal/>
    </border>
    <border diagonalUp="false" diagonalDown="false">
      <left style="thin">
        <color rgb="FFC9D6E3"/>
      </left>
      <right style="thin">
        <color rgb="FFC9D6E3"/>
      </right>
      <top style="thin">
        <color rgb="FFC9D6E3"/>
      </top>
      <bottom style="thin">
        <color rgb="FFC9D6E3"/>
      </bottom>
      <diagonal/>
    </border>
    <border diagonalUp="false" diagonalDown="false">
      <left/>
      <right/>
      <top style="medium">
        <color rgb="FF0A1628"/>
      </top>
      <bottom/>
      <diagonal/>
    </border>
    <border diagonalUp="false" diagonalDown="false">
      <left/>
      <right/>
      <top style="thin">
        <color rgb="FF0A1628"/>
      </top>
      <bottom/>
      <diagonal/>
    </border>
    <border diagonalUp="false" diagonalDown="false">
      <left style="medium">
        <color rgb="FFF5C518"/>
      </left>
      <right style="medium">
        <color rgb="FFF5C518"/>
      </right>
      <top style="medium">
        <color rgb="FFF5C518"/>
      </top>
      <bottom style="medium">
        <color rgb="FFF5C51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1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23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21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1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D6"/>
      <rgbColor rgb="FFEEF3F8"/>
      <rgbColor rgb="FF660066"/>
      <rgbColor rgb="FFFF8080"/>
      <rgbColor rgb="FF0066CC"/>
      <rgbColor rgb="FFC9D6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7FA"/>
      <rgbColor rgb="FFCCFFCC"/>
      <rgbColor rgb="FFFFFF99"/>
      <rgbColor rgb="FF7EB3D8"/>
      <rgbColor rgb="FFFF99CC"/>
      <rgbColor rgb="FFCC99FF"/>
      <rgbColor rgb="FFFFCC99"/>
      <rgbColor rgb="FF3366FF"/>
      <rgbColor rgb="FF33CCCC"/>
      <rgbColor rgb="FF99CC00"/>
      <rgbColor rgb="FFF5C518"/>
      <rgbColor rgb="FFFF9900"/>
      <rgbColor rgb="FFFF6600"/>
      <rgbColor rgb="FF5A6B7B"/>
      <rgbColor rgb="FF969696"/>
      <rgbColor rgb="FF1A3A5C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8"/>
    <col collapsed="false" customWidth="true" hidden="false" outlineLevel="0" max="3" min="3" style="0" width="34"/>
    <col collapsed="false" customWidth="true" hidden="false" outlineLevel="0" max="6" min="4" style="0" width="18"/>
    <col collapsed="false" customWidth="true" hidden="false" outlineLevel="0" max="7" min="7" style="0" width="14"/>
    <col collapsed="false" customWidth="true" hidden="false" outlineLevel="0" max="8" min="8" style="0" width="4"/>
  </cols>
  <sheetData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21.75" hidden="false" customHeight="true" outlineLevel="0" collapsed="false">
      <c r="B4" s="3" t="s">
        <v>2</v>
      </c>
      <c r="C4" s="3"/>
      <c r="D4" s="3"/>
      <c r="E4" s="3"/>
      <c r="F4" s="3"/>
      <c r="G4" s="3"/>
    </row>
    <row r="6" customFormat="false" ht="24" hidden="false" customHeight="true" outlineLevel="0" collapsed="false">
      <c r="B6" s="4" t="s">
        <v>3</v>
      </c>
      <c r="C6" s="4"/>
      <c r="D6" s="4"/>
      <c r="E6" s="4"/>
      <c r="F6" s="4"/>
      <c r="G6" s="4"/>
    </row>
    <row r="8" customFormat="false" ht="18" hidden="false" customHeight="true" outlineLevel="0" collapsed="false">
      <c r="B8" s="5" t="s">
        <v>4</v>
      </c>
      <c r="C8" s="6" t="s">
        <v>5</v>
      </c>
      <c r="D8" s="6"/>
      <c r="E8" s="6"/>
      <c r="F8" s="6"/>
      <c r="G8" s="6"/>
    </row>
    <row r="9" customFormat="false" ht="15.75" hidden="false" customHeight="true" outlineLevel="0" collapsed="false">
      <c r="C9" s="7" t="s">
        <v>6</v>
      </c>
      <c r="D9" s="7"/>
      <c r="E9" s="7"/>
      <c r="F9" s="7"/>
      <c r="G9" s="7"/>
    </row>
    <row r="11" customFormat="false" ht="18" hidden="false" customHeight="true" outlineLevel="0" collapsed="false">
      <c r="B11" s="5" t="s">
        <v>7</v>
      </c>
      <c r="C11" s="6" t="s">
        <v>8</v>
      </c>
      <c r="D11" s="6"/>
      <c r="E11" s="6"/>
      <c r="F11" s="6"/>
      <c r="G11" s="6"/>
    </row>
    <row r="12" customFormat="false" ht="15.75" hidden="false" customHeight="true" outlineLevel="0" collapsed="false">
      <c r="C12" s="7" t="s">
        <v>9</v>
      </c>
      <c r="D12" s="7"/>
      <c r="E12" s="7"/>
      <c r="F12" s="7"/>
      <c r="G12" s="7"/>
    </row>
    <row r="14" customFormat="false" ht="18" hidden="false" customHeight="true" outlineLevel="0" collapsed="false">
      <c r="B14" s="5" t="s">
        <v>10</v>
      </c>
      <c r="C14" s="6" t="s">
        <v>11</v>
      </c>
      <c r="D14" s="6"/>
      <c r="E14" s="6"/>
      <c r="F14" s="6"/>
      <c r="G14" s="6"/>
    </row>
    <row r="15" customFormat="false" ht="15.75" hidden="false" customHeight="true" outlineLevel="0" collapsed="false">
      <c r="C15" s="7" t="s">
        <v>12</v>
      </c>
      <c r="D15" s="7"/>
      <c r="E15" s="7"/>
      <c r="F15" s="7"/>
      <c r="G15" s="7"/>
    </row>
    <row r="17" customFormat="false" ht="18" hidden="false" customHeight="true" outlineLevel="0" collapsed="false">
      <c r="B17" s="5" t="s">
        <v>13</v>
      </c>
      <c r="C17" s="6" t="s">
        <v>14</v>
      </c>
      <c r="D17" s="6"/>
      <c r="E17" s="6"/>
      <c r="F17" s="6"/>
      <c r="G17" s="6"/>
    </row>
    <row r="18" customFormat="false" ht="15.75" hidden="false" customHeight="true" outlineLevel="0" collapsed="false">
      <c r="C18" s="7" t="s">
        <v>15</v>
      </c>
      <c r="D18" s="7"/>
      <c r="E18" s="7"/>
      <c r="F18" s="7"/>
      <c r="G18" s="7"/>
    </row>
    <row r="20" customFormat="false" ht="18" hidden="false" customHeight="true" outlineLevel="0" collapsed="false">
      <c r="B20" s="5" t="s">
        <v>16</v>
      </c>
      <c r="C20" s="6" t="s">
        <v>17</v>
      </c>
      <c r="D20" s="6"/>
      <c r="E20" s="6"/>
      <c r="F20" s="6"/>
      <c r="G20" s="6"/>
    </row>
    <row r="21" customFormat="false" ht="15.75" hidden="false" customHeight="true" outlineLevel="0" collapsed="false">
      <c r="C21" s="7" t="s">
        <v>18</v>
      </c>
      <c r="D21" s="7"/>
      <c r="E21" s="7"/>
      <c r="F21" s="7"/>
      <c r="G21" s="7"/>
    </row>
    <row r="24" customFormat="false" ht="24" hidden="false" customHeight="true" outlineLevel="0" collapsed="false">
      <c r="B24" s="4" t="s">
        <v>19</v>
      </c>
      <c r="C24" s="4"/>
      <c r="D24" s="4"/>
      <c r="E24" s="4"/>
      <c r="F24" s="4"/>
      <c r="G24" s="4"/>
    </row>
    <row r="25" customFormat="false" ht="15" hidden="false" customHeight="false" outlineLevel="0" collapsed="false">
      <c r="B25" s="8" t="s">
        <v>20</v>
      </c>
      <c r="C25" s="9" t="s">
        <v>21</v>
      </c>
    </row>
    <row r="26" customFormat="false" ht="15" hidden="false" customHeight="false" outlineLevel="0" collapsed="false">
      <c r="B26" s="10" t="s">
        <v>22</v>
      </c>
      <c r="C26" s="11" t="s">
        <v>23</v>
      </c>
    </row>
    <row r="28" customFormat="false" ht="15" hidden="false" customHeight="true" outlineLevel="0" collapsed="false">
      <c r="B28" s="12" t="s">
        <v>24</v>
      </c>
      <c r="C28" s="12"/>
      <c r="D28" s="12"/>
      <c r="E28" s="12"/>
      <c r="F28" s="12"/>
      <c r="G28" s="12"/>
    </row>
    <row r="29" customFormat="false" ht="15" hidden="false" customHeight="false" outlineLevel="0" collapsed="false">
      <c r="B29" s="12"/>
      <c r="C29" s="12"/>
      <c r="D29" s="12"/>
      <c r="E29" s="12"/>
      <c r="F29" s="12"/>
      <c r="G29" s="12"/>
    </row>
    <row r="30" customFormat="false" ht="15" hidden="false" customHeight="false" outlineLevel="0" collapsed="false">
      <c r="B30" s="12"/>
      <c r="C30" s="12"/>
      <c r="D30" s="12"/>
      <c r="E30" s="12"/>
      <c r="F30" s="12"/>
      <c r="G30" s="12"/>
    </row>
  </sheetData>
  <mergeCells count="16">
    <mergeCell ref="B2:G2"/>
    <mergeCell ref="B3:G3"/>
    <mergeCell ref="B4:G4"/>
    <mergeCell ref="B6:G6"/>
    <mergeCell ref="C8:G8"/>
    <mergeCell ref="C9:G9"/>
    <mergeCell ref="C11:G11"/>
    <mergeCell ref="C12:G12"/>
    <mergeCell ref="C14:G14"/>
    <mergeCell ref="C15:G15"/>
    <mergeCell ref="C17:G17"/>
    <mergeCell ref="C18:G18"/>
    <mergeCell ref="C20:G20"/>
    <mergeCell ref="C21:G21"/>
    <mergeCell ref="B24:G24"/>
    <mergeCell ref="B28:G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3" min="3" style="0" width="18"/>
    <col collapsed="false" customWidth="true" hidden="false" outlineLevel="0" max="4" min="4" style="0" width="34"/>
    <col collapsed="false" customWidth="true" hidden="false" outlineLevel="0" max="5" min="5" style="0" width="4"/>
    <col collapsed="false" customWidth="true" hidden="false" outlineLevel="0" max="6" min="6" style="0" width="2"/>
  </cols>
  <sheetData>
    <row r="1" customFormat="false" ht="30" hidden="false" customHeight="true" outlineLevel="0" collapsed="false">
      <c r="A1" s="13" t="s">
        <v>25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26</v>
      </c>
      <c r="B2" s="14"/>
      <c r="C2" s="14"/>
      <c r="D2" s="14"/>
      <c r="E2" s="14"/>
    </row>
    <row r="4" customFormat="false" ht="21.75" hidden="false" customHeight="true" outlineLevel="0" collapsed="false">
      <c r="A4" s="15" t="s">
        <v>27</v>
      </c>
      <c r="B4" s="15"/>
      <c r="C4" s="15"/>
      <c r="D4" s="15"/>
      <c r="E4" s="15"/>
      <c r="F4" s="16"/>
      <c r="G4" s="16"/>
      <c r="H4" s="16"/>
    </row>
    <row r="5" customFormat="false" ht="15" hidden="false" customHeight="false" outlineLevel="0" collapsed="false">
      <c r="B5" s="17" t="s">
        <v>28</v>
      </c>
      <c r="C5" s="18" t="n">
        <v>25</v>
      </c>
    </row>
    <row r="6" customFormat="false" ht="15" hidden="false" customHeight="false" outlineLevel="0" collapsed="false">
      <c r="B6" s="17" t="s">
        <v>29</v>
      </c>
      <c r="C6" s="19" t="n">
        <v>95</v>
      </c>
    </row>
    <row r="7" customFormat="false" ht="15" hidden="false" customHeight="false" outlineLevel="0" collapsed="false">
      <c r="B7" s="17" t="s">
        <v>30</v>
      </c>
      <c r="C7" s="20" t="n">
        <v>0.62</v>
      </c>
    </row>
    <row r="8" customFormat="false" ht="15" hidden="false" customHeight="false" outlineLevel="0" collapsed="false">
      <c r="B8" s="17" t="s">
        <v>31</v>
      </c>
      <c r="C8" s="20" t="n">
        <v>0.18</v>
      </c>
    </row>
    <row r="10" customFormat="false" ht="21.75" hidden="false" customHeight="true" outlineLevel="0" collapsed="false">
      <c r="A10" s="15" t="s">
        <v>32</v>
      </c>
      <c r="B10" s="15"/>
      <c r="C10" s="15"/>
      <c r="D10" s="15"/>
      <c r="E10" s="15"/>
      <c r="F10" s="16"/>
      <c r="G10" s="16"/>
      <c r="H10" s="16"/>
    </row>
    <row r="11" customFormat="false" ht="15" hidden="false" customHeight="false" outlineLevel="0" collapsed="false">
      <c r="B11" s="17" t="s">
        <v>33</v>
      </c>
      <c r="C11" s="19" t="n">
        <v>480000</v>
      </c>
    </row>
    <row r="12" customFormat="false" ht="15" hidden="false" customHeight="false" outlineLevel="0" collapsed="false">
      <c r="B12" s="17" t="s">
        <v>34</v>
      </c>
      <c r="C12" s="19" t="n">
        <v>38000</v>
      </c>
    </row>
    <row r="13" customFormat="false" ht="15" hidden="false" customHeight="false" outlineLevel="0" collapsed="false">
      <c r="B13" s="17" t="s">
        <v>35</v>
      </c>
      <c r="C13" s="19" t="n">
        <v>60000</v>
      </c>
    </row>
    <row r="14" customFormat="false" ht="15" hidden="false" customHeight="false" outlineLevel="0" collapsed="false">
      <c r="B14" s="17" t="s">
        <v>36</v>
      </c>
      <c r="C14" s="19" t="n">
        <v>8000</v>
      </c>
    </row>
    <row r="15" customFormat="false" ht="15" hidden="false" customHeight="false" outlineLevel="0" collapsed="false">
      <c r="B15" s="17" t="s">
        <v>37</v>
      </c>
      <c r="C15" s="19" t="n">
        <v>30000</v>
      </c>
    </row>
    <row r="17" customFormat="false" ht="21.75" hidden="false" customHeight="true" outlineLevel="0" collapsed="false">
      <c r="A17" s="15" t="s">
        <v>38</v>
      </c>
      <c r="B17" s="15"/>
      <c r="C17" s="15"/>
      <c r="D17" s="15"/>
      <c r="E17" s="15"/>
      <c r="F17" s="16"/>
      <c r="G17" s="16"/>
      <c r="H17" s="16"/>
    </row>
    <row r="18" customFormat="false" ht="15" hidden="false" customHeight="false" outlineLevel="0" collapsed="false">
      <c r="B18" s="17" t="s">
        <v>39</v>
      </c>
      <c r="C18" s="19" t="n">
        <v>130000</v>
      </c>
    </row>
    <row r="19" customFormat="false" ht="15" hidden="false" customHeight="false" outlineLevel="0" collapsed="false">
      <c r="B19" s="17" t="s">
        <v>40</v>
      </c>
      <c r="C19" s="18" t="n">
        <v>7</v>
      </c>
    </row>
    <row r="20" customFormat="false" ht="15" hidden="false" customHeight="false" outlineLevel="0" collapsed="false">
      <c r="B20" s="17" t="s">
        <v>41</v>
      </c>
      <c r="C20" s="20" t="n">
        <v>0.045</v>
      </c>
    </row>
    <row r="22" customFormat="false" ht="21.75" hidden="false" customHeight="true" outlineLevel="0" collapsed="false">
      <c r="A22" s="15" t="s">
        <v>42</v>
      </c>
      <c r="B22" s="15"/>
      <c r="C22" s="15"/>
      <c r="D22" s="15"/>
      <c r="E22" s="15"/>
      <c r="F22" s="16"/>
      <c r="G22" s="16"/>
      <c r="H22" s="16"/>
    </row>
    <row r="23" customFormat="false" ht="15" hidden="false" customHeight="false" outlineLevel="0" collapsed="false">
      <c r="B23" s="17" t="s">
        <v>43</v>
      </c>
      <c r="C23" s="19" t="n">
        <v>195000</v>
      </c>
    </row>
    <row r="24" customFormat="false" ht="15" hidden="false" customHeight="false" outlineLevel="0" collapsed="false">
      <c r="B24" s="17" t="s">
        <v>44</v>
      </c>
      <c r="C24" s="19" t="n">
        <v>72000</v>
      </c>
    </row>
    <row r="25" customFormat="false" ht="15" hidden="false" customHeight="false" outlineLevel="0" collapsed="false">
      <c r="B25" s="17" t="s">
        <v>45</v>
      </c>
      <c r="C25" s="20" t="n">
        <v>0.14</v>
      </c>
    </row>
    <row r="26" customFormat="false" ht="15" hidden="false" customHeight="false" outlineLevel="0" collapsed="false">
      <c r="B26" s="17" t="s">
        <v>46</v>
      </c>
      <c r="C26" s="20" t="n">
        <v>0.3</v>
      </c>
    </row>
    <row r="27" customFormat="false" ht="15" hidden="false" customHeight="false" outlineLevel="0" collapsed="false">
      <c r="B27" s="17" t="s">
        <v>47</v>
      </c>
      <c r="C27" s="19" t="n">
        <v>42000</v>
      </c>
    </row>
    <row r="28" customFormat="false" ht="15" hidden="false" customHeight="false" outlineLevel="0" collapsed="false">
      <c r="B28" s="17" t="s">
        <v>48</v>
      </c>
      <c r="C28" s="19" t="n">
        <v>18000</v>
      </c>
    </row>
    <row r="29" customFormat="false" ht="15" hidden="false" customHeight="false" outlineLevel="0" collapsed="false">
      <c r="B29" s="17" t="s">
        <v>49</v>
      </c>
      <c r="C29" s="19" t="n">
        <v>15000</v>
      </c>
    </row>
    <row r="30" customFormat="false" ht="15" hidden="false" customHeight="false" outlineLevel="0" collapsed="false">
      <c r="B30" s="17" t="s">
        <v>50</v>
      </c>
      <c r="C30" s="19" t="n">
        <v>20000</v>
      </c>
    </row>
    <row r="32" customFormat="false" ht="21.75" hidden="false" customHeight="true" outlineLevel="0" collapsed="false">
      <c r="A32" s="15" t="s">
        <v>51</v>
      </c>
      <c r="B32" s="15"/>
      <c r="C32" s="15"/>
      <c r="D32" s="15"/>
      <c r="E32" s="15"/>
      <c r="F32" s="16"/>
      <c r="G32" s="16"/>
      <c r="H32" s="16"/>
    </row>
    <row r="33" customFormat="false" ht="15" hidden="false" customHeight="false" outlineLevel="0" collapsed="false">
      <c r="B33" s="17" t="s">
        <v>52</v>
      </c>
      <c r="C33" s="20" t="n">
        <v>0.05</v>
      </c>
    </row>
    <row r="34" customFormat="false" ht="15" hidden="false" customHeight="false" outlineLevel="0" collapsed="false">
      <c r="B34" s="17" t="s">
        <v>53</v>
      </c>
      <c r="C34" s="20" t="n">
        <v>0.025</v>
      </c>
    </row>
    <row r="35" customFormat="false" ht="15" hidden="false" customHeight="false" outlineLevel="0" collapsed="false">
      <c r="B35" s="17" t="s">
        <v>54</v>
      </c>
      <c r="C35" s="18" t="n">
        <v>8</v>
      </c>
    </row>
    <row r="36" customFormat="false" ht="15" hidden="false" customHeight="false" outlineLevel="0" collapsed="false">
      <c r="B36" s="17" t="s">
        <v>55</v>
      </c>
      <c r="C36" s="20" t="n">
        <v>0.25</v>
      </c>
    </row>
    <row r="37" customFormat="false" ht="15" hidden="false" customHeight="false" outlineLevel="0" collapsed="false">
      <c r="B37" s="17" t="s">
        <v>56</v>
      </c>
      <c r="C37" s="19" t="n">
        <v>36000</v>
      </c>
    </row>
    <row r="39" customFormat="false" ht="15" hidden="false" customHeight="true" outlineLevel="0" collapsed="false">
      <c r="B39" s="21" t="s">
        <v>57</v>
      </c>
      <c r="C39" s="21"/>
      <c r="D39" s="21"/>
    </row>
    <row r="40" customFormat="false" ht="15" hidden="false" customHeight="false" outlineLevel="0" collapsed="false">
      <c r="B40" s="21"/>
      <c r="C40" s="21"/>
      <c r="D40" s="21"/>
    </row>
  </sheetData>
  <mergeCells count="8">
    <mergeCell ref="A1:E1"/>
    <mergeCell ref="A2:E2"/>
    <mergeCell ref="A4:E4"/>
    <mergeCell ref="A10:E10"/>
    <mergeCell ref="A17:E17"/>
    <mergeCell ref="A22:E22"/>
    <mergeCell ref="A32:E32"/>
    <mergeCell ref="B39:D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5" min="4" style="0" width="22"/>
    <col collapsed="false" customWidth="true" hidden="false" outlineLevel="0" max="6" min="6" style="0" width="4"/>
  </cols>
  <sheetData>
    <row r="1" customFormat="false" ht="30" hidden="false" customHeight="true" outlineLevel="0" collapsed="false">
      <c r="A1" s="13" t="s">
        <v>58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59</v>
      </c>
      <c r="B2" s="14"/>
      <c r="C2" s="14"/>
      <c r="D2" s="14"/>
      <c r="E2" s="14"/>
    </row>
    <row r="4" customFormat="false" ht="21.75" hidden="false" customHeight="true" outlineLevel="0" collapsed="false">
      <c r="A4" s="15" t="s">
        <v>60</v>
      </c>
      <c r="B4" s="15"/>
      <c r="C4" s="15"/>
      <c r="D4" s="15"/>
      <c r="E4" s="15"/>
      <c r="F4" s="16"/>
      <c r="G4" s="16"/>
      <c r="H4" s="16"/>
    </row>
    <row r="5" customFormat="false" ht="19.5" hidden="false" customHeight="true" outlineLevel="0" collapsed="false">
      <c r="B5" s="22" t="s">
        <v>61</v>
      </c>
      <c r="C5" s="22" t="s">
        <v>62</v>
      </c>
      <c r="D5" s="22" t="s">
        <v>63</v>
      </c>
      <c r="E5" s="22" t="s">
        <v>64</v>
      </c>
    </row>
    <row r="6" customFormat="false" ht="15" hidden="false" customHeight="false" outlineLevel="0" collapsed="false">
      <c r="B6" s="17" t="s">
        <v>65</v>
      </c>
      <c r="C6" s="20" t="n">
        <v>0.05</v>
      </c>
      <c r="D6" s="23" t="n">
        <f aca="false">C6*12*Hypothèses!$C$7</f>
        <v>0.372</v>
      </c>
      <c r="E6" s="24" t="n">
        <f aca="false">C6*Résultat!$C$6</f>
        <v>26873.125</v>
      </c>
    </row>
    <row r="7" customFormat="false" ht="15" hidden="false" customHeight="false" outlineLevel="0" collapsed="false">
      <c r="B7" s="25" t="s">
        <v>66</v>
      </c>
      <c r="C7" s="20" t="n">
        <v>0.05</v>
      </c>
      <c r="D7" s="26" t="n">
        <f aca="false">C7*12*Hypothèses!$C$7</f>
        <v>0.372</v>
      </c>
      <c r="E7" s="27" t="n">
        <f aca="false">C7*Résultat!$C$6</f>
        <v>26873.125</v>
      </c>
    </row>
    <row r="8" customFormat="false" ht="15" hidden="false" customHeight="false" outlineLevel="0" collapsed="false">
      <c r="B8" s="17" t="s">
        <v>67</v>
      </c>
      <c r="C8" s="20" t="n">
        <v>0.07</v>
      </c>
      <c r="D8" s="23" t="n">
        <f aca="false">C8*12*Hypothèses!$C$7</f>
        <v>0.5208</v>
      </c>
      <c r="E8" s="24" t="n">
        <f aca="false">C8*Résultat!$C$6</f>
        <v>37622.375</v>
      </c>
    </row>
    <row r="9" customFormat="false" ht="15" hidden="false" customHeight="false" outlineLevel="0" collapsed="false">
      <c r="B9" s="25" t="s">
        <v>68</v>
      </c>
      <c r="C9" s="20" t="n">
        <v>0.09</v>
      </c>
      <c r="D9" s="26" t="n">
        <f aca="false">C9*12*Hypothèses!$C$7</f>
        <v>0.6696</v>
      </c>
      <c r="E9" s="27" t="n">
        <f aca="false">C9*Résultat!$C$6</f>
        <v>48371.625</v>
      </c>
    </row>
    <row r="10" customFormat="false" ht="15" hidden="false" customHeight="false" outlineLevel="0" collapsed="false">
      <c r="B10" s="17" t="s">
        <v>69</v>
      </c>
      <c r="C10" s="20" t="n">
        <v>0.09</v>
      </c>
      <c r="D10" s="23" t="n">
        <f aca="false">C10*12*Hypothèses!$C$7</f>
        <v>0.6696</v>
      </c>
      <c r="E10" s="24" t="n">
        <f aca="false">C10*Résultat!$C$6</f>
        <v>48371.625</v>
      </c>
    </row>
    <row r="11" customFormat="false" ht="15" hidden="false" customHeight="false" outlineLevel="0" collapsed="false">
      <c r="B11" s="25" t="s">
        <v>70</v>
      </c>
      <c r="C11" s="20" t="n">
        <v>0.11</v>
      </c>
      <c r="D11" s="26" t="n">
        <f aca="false">C11*12*Hypothèses!$C$7</f>
        <v>0.8184</v>
      </c>
      <c r="E11" s="27" t="n">
        <f aca="false">C11*Résultat!$C$6</f>
        <v>59120.875</v>
      </c>
    </row>
    <row r="12" customFormat="false" ht="15" hidden="false" customHeight="false" outlineLevel="0" collapsed="false">
      <c r="B12" s="17" t="s">
        <v>71</v>
      </c>
      <c r="C12" s="20" t="n">
        <v>0.13</v>
      </c>
      <c r="D12" s="23" t="n">
        <f aca="false">C12*12*Hypothèses!$C$7</f>
        <v>0.9672</v>
      </c>
      <c r="E12" s="24" t="n">
        <f aca="false">C12*Résultat!$C$6</f>
        <v>69870.125</v>
      </c>
    </row>
    <row r="13" customFormat="false" ht="15" hidden="false" customHeight="false" outlineLevel="0" collapsed="false">
      <c r="B13" s="25" t="s">
        <v>72</v>
      </c>
      <c r="C13" s="20" t="n">
        <v>0.12</v>
      </c>
      <c r="D13" s="26" t="n">
        <f aca="false">C13*12*Hypothèses!$C$7</f>
        <v>0.8928</v>
      </c>
      <c r="E13" s="27" t="n">
        <f aca="false">C13*Résultat!$C$6</f>
        <v>64495.5</v>
      </c>
    </row>
    <row r="14" customFormat="false" ht="15" hidden="false" customHeight="false" outlineLevel="0" collapsed="false">
      <c r="B14" s="17" t="s">
        <v>73</v>
      </c>
      <c r="C14" s="20" t="n">
        <v>0.09</v>
      </c>
      <c r="D14" s="23" t="n">
        <f aca="false">C14*12*Hypothèses!$C$7</f>
        <v>0.6696</v>
      </c>
      <c r="E14" s="24" t="n">
        <f aca="false">C14*Résultat!$C$6</f>
        <v>48371.625</v>
      </c>
    </row>
    <row r="15" customFormat="false" ht="15" hidden="false" customHeight="false" outlineLevel="0" collapsed="false">
      <c r="B15" s="25" t="s">
        <v>74</v>
      </c>
      <c r="C15" s="20" t="n">
        <v>0.08</v>
      </c>
      <c r="D15" s="26" t="n">
        <f aca="false">C15*12*Hypothèses!$C$7</f>
        <v>0.5952</v>
      </c>
      <c r="E15" s="27" t="n">
        <f aca="false">C15*Résultat!$C$6</f>
        <v>42997</v>
      </c>
    </row>
    <row r="16" customFormat="false" ht="15" hidden="false" customHeight="false" outlineLevel="0" collapsed="false">
      <c r="B16" s="17" t="s">
        <v>75</v>
      </c>
      <c r="C16" s="20" t="n">
        <v>0.06</v>
      </c>
      <c r="D16" s="23" t="n">
        <f aca="false">C16*12*Hypothèses!$C$7</f>
        <v>0.4464</v>
      </c>
      <c r="E16" s="24" t="n">
        <f aca="false">C16*Résultat!$C$6</f>
        <v>32247.75</v>
      </c>
    </row>
    <row r="17" customFormat="false" ht="15" hidden="false" customHeight="false" outlineLevel="0" collapsed="false">
      <c r="B17" s="25" t="s">
        <v>76</v>
      </c>
      <c r="C17" s="20" t="n">
        <v>0.06</v>
      </c>
      <c r="D17" s="26" t="n">
        <f aca="false">C17*12*Hypothèses!$C$7</f>
        <v>0.4464</v>
      </c>
      <c r="E17" s="27" t="n">
        <f aca="false">C17*Résultat!$C$6</f>
        <v>32247.75</v>
      </c>
    </row>
    <row r="18" customFormat="false" ht="15" hidden="false" customHeight="false" outlineLevel="0" collapsed="false">
      <c r="B18" s="28" t="s">
        <v>77</v>
      </c>
      <c r="C18" s="29" t="n">
        <f aca="false">SUM(C6:C17)</f>
        <v>1</v>
      </c>
      <c r="D18" s="30"/>
      <c r="E18" s="31" t="n">
        <f aca="false">SUM(E6:E17)</f>
        <v>537462.5</v>
      </c>
    </row>
    <row r="20" customFormat="false" ht="15" hidden="false" customHeight="true" outlineLevel="0" collapsed="false">
      <c r="B20" s="12" t="s">
        <v>78</v>
      </c>
      <c r="C20" s="12"/>
      <c r="D20" s="12"/>
      <c r="E20" s="12"/>
    </row>
    <row r="21" customFormat="false" ht="15" hidden="false" customHeight="false" outlineLevel="0" collapsed="false">
      <c r="B21" s="12"/>
      <c r="C21" s="12"/>
      <c r="D21" s="12"/>
      <c r="E21" s="12"/>
    </row>
  </sheetData>
  <mergeCells count="4">
    <mergeCell ref="A1:E1"/>
    <mergeCell ref="A2:E2"/>
    <mergeCell ref="A4:E4"/>
    <mergeCell ref="B20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30" hidden="false" customHeight="true" outlineLevel="0" collapsed="false">
      <c r="A1" s="13" t="s">
        <v>79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80</v>
      </c>
      <c r="B2" s="14"/>
      <c r="C2" s="14"/>
      <c r="D2" s="14"/>
      <c r="E2" s="14"/>
    </row>
    <row r="4" customFormat="false" ht="21.75" hidden="false" customHeight="true" outlineLevel="0" collapsed="false">
      <c r="C4" s="32" t="s">
        <v>81</v>
      </c>
      <c r="D4" s="32" t="s">
        <v>82</v>
      </c>
      <c r="E4" s="32" t="s">
        <v>83</v>
      </c>
    </row>
    <row r="5" customFormat="false" ht="21.75" hidden="false" customHeight="true" outlineLevel="0" collapsed="false">
      <c r="A5" s="15" t="s">
        <v>84</v>
      </c>
      <c r="B5" s="15"/>
      <c r="C5" s="15"/>
      <c r="D5" s="15"/>
      <c r="E5" s="15"/>
      <c r="F5" s="16"/>
      <c r="G5" s="16"/>
      <c r="H5" s="16"/>
    </row>
    <row r="6" customFormat="false" ht="15" hidden="false" customHeight="false" outlineLevel="0" collapsed="false">
      <c r="B6" s="17" t="s">
        <v>85</v>
      </c>
      <c r="C6" s="33" t="n">
        <f aca="false">Hypothèses!C5*Hypothèses!C6*Hypothèses!C7*365</f>
        <v>537462.5</v>
      </c>
      <c r="D6" s="33" t="n">
        <f aca="false">C6*(1+Hypothèses!C33)</f>
        <v>564335.625</v>
      </c>
      <c r="E6" s="33" t="n">
        <f aca="false">D6*(1+Hypothèses!C33)</f>
        <v>592552.40625</v>
      </c>
    </row>
    <row r="7" customFormat="false" ht="15" hidden="false" customHeight="false" outlineLevel="0" collapsed="false">
      <c r="B7" s="25" t="s">
        <v>86</v>
      </c>
      <c r="C7" s="34" t="n">
        <f aca="false">C6*Hypothèses!C8</f>
        <v>96743.25</v>
      </c>
      <c r="D7" s="34" t="n">
        <f aca="false">D6*Hypothèses!C8</f>
        <v>101580.4125</v>
      </c>
      <c r="E7" s="34" t="n">
        <f aca="false">E6*Hypothèses!C8</f>
        <v>106659.433125</v>
      </c>
    </row>
    <row r="8" customFormat="false" ht="15" hidden="false" customHeight="false" outlineLevel="0" collapsed="false">
      <c r="B8" s="35" t="s">
        <v>87</v>
      </c>
      <c r="C8" s="36" t="n">
        <f aca="false">C6+C7</f>
        <v>634205.75</v>
      </c>
      <c r="D8" s="36" t="n">
        <f aca="false">D6+D7</f>
        <v>665916.0375</v>
      </c>
      <c r="E8" s="36" t="n">
        <f aca="false">E6+E7</f>
        <v>699211.839375</v>
      </c>
    </row>
    <row r="10" customFormat="false" ht="21.75" hidden="false" customHeight="true" outlineLevel="0" collapsed="false">
      <c r="A10" s="15" t="s">
        <v>88</v>
      </c>
      <c r="B10" s="15"/>
      <c r="C10" s="15"/>
      <c r="D10" s="15"/>
      <c r="E10" s="15"/>
      <c r="F10" s="16"/>
      <c r="G10" s="16"/>
      <c r="H10" s="16"/>
    </row>
    <row r="11" customFormat="false" ht="15" hidden="false" customHeight="false" outlineLevel="0" collapsed="false">
      <c r="B11" s="17" t="s">
        <v>43</v>
      </c>
      <c r="C11" s="33" t="n">
        <f aca="false">Hypothèses!C23</f>
        <v>195000</v>
      </c>
      <c r="D11" s="33" t="n">
        <f aca="false">C11*(1+Hypothèses!C34)</f>
        <v>199875</v>
      </c>
      <c r="E11" s="33" t="n">
        <f aca="false">D11*(1+Hypothèses!C34)</f>
        <v>204871.875</v>
      </c>
    </row>
    <row r="12" customFormat="false" ht="15" hidden="false" customHeight="false" outlineLevel="0" collapsed="false">
      <c r="B12" s="25" t="s">
        <v>89</v>
      </c>
      <c r="C12" s="34" t="n">
        <f aca="false">Hypothèses!C24</f>
        <v>72000</v>
      </c>
      <c r="D12" s="34" t="n">
        <f aca="false">C12*(1+Hypothèses!C34)</f>
        <v>73800</v>
      </c>
      <c r="E12" s="34" t="n">
        <f aca="false">D12*(1+Hypothèses!C34)</f>
        <v>75645</v>
      </c>
    </row>
    <row r="13" customFormat="false" ht="15" hidden="false" customHeight="false" outlineLevel="0" collapsed="false">
      <c r="B13" s="17" t="s">
        <v>90</v>
      </c>
      <c r="C13" s="33" t="n">
        <f aca="false">C6*Hypothèses!C25</f>
        <v>75244.75</v>
      </c>
      <c r="D13" s="33" t="n">
        <f aca="false">D6*Hypothèses!C25</f>
        <v>79006.9875</v>
      </c>
      <c r="E13" s="33" t="n">
        <f aca="false">E6*Hypothèses!C25</f>
        <v>82957.336875</v>
      </c>
    </row>
    <row r="14" customFormat="false" ht="15" hidden="false" customHeight="false" outlineLevel="0" collapsed="false">
      <c r="B14" s="25" t="s">
        <v>91</v>
      </c>
      <c r="C14" s="34" t="n">
        <f aca="false">C7*Hypothèses!C26</f>
        <v>29022.975</v>
      </c>
      <c r="D14" s="34" t="n">
        <f aca="false">D7*Hypothèses!C26</f>
        <v>30474.12375</v>
      </c>
      <c r="E14" s="34" t="n">
        <f aca="false">E7*Hypothèses!C26</f>
        <v>31997.8299375</v>
      </c>
    </row>
    <row r="15" customFormat="false" ht="15" hidden="false" customHeight="false" outlineLevel="0" collapsed="false">
      <c r="B15" s="17" t="s">
        <v>47</v>
      </c>
      <c r="C15" s="33" t="n">
        <f aca="false">Hypothèses!C27</f>
        <v>42000</v>
      </c>
      <c r="D15" s="33" t="n">
        <f aca="false">C15*(1+Hypothèses!C34)</f>
        <v>43050</v>
      </c>
      <c r="E15" s="33" t="n">
        <f aca="false">D15*(1+Hypothèses!C34)</f>
        <v>44126.25</v>
      </c>
    </row>
    <row r="16" customFormat="false" ht="15" hidden="false" customHeight="false" outlineLevel="0" collapsed="false">
      <c r="B16" s="25" t="s">
        <v>92</v>
      </c>
      <c r="C16" s="34" t="n">
        <f aca="false">Hypothèses!C28</f>
        <v>18000</v>
      </c>
      <c r="D16" s="34" t="n">
        <f aca="false">C16*(1+Hypothèses!C34)</f>
        <v>18450</v>
      </c>
      <c r="E16" s="34" t="n">
        <f aca="false">D16*(1+Hypothèses!C34)</f>
        <v>18911.25</v>
      </c>
    </row>
    <row r="17" customFormat="false" ht="15" hidden="false" customHeight="false" outlineLevel="0" collapsed="false">
      <c r="B17" s="17" t="s">
        <v>49</v>
      </c>
      <c r="C17" s="33" t="n">
        <f aca="false">Hypothèses!C29</f>
        <v>15000</v>
      </c>
      <c r="D17" s="33" t="n">
        <f aca="false">C17*(1+Hypothèses!C34)</f>
        <v>15375</v>
      </c>
      <c r="E17" s="33" t="n">
        <f aca="false">D17*(1+Hypothèses!C34)</f>
        <v>15759.375</v>
      </c>
    </row>
    <row r="18" customFormat="false" ht="15" hidden="false" customHeight="false" outlineLevel="0" collapsed="false">
      <c r="B18" s="25" t="s">
        <v>50</v>
      </c>
      <c r="C18" s="34" t="n">
        <f aca="false">Hypothèses!C30</f>
        <v>20000</v>
      </c>
      <c r="D18" s="34" t="n">
        <f aca="false">C18*(1+Hypothèses!C34)</f>
        <v>20500</v>
      </c>
      <c r="E18" s="34" t="n">
        <f aca="false">D18*(1+Hypothèses!C34)</f>
        <v>21012.5</v>
      </c>
    </row>
    <row r="19" customFormat="false" ht="15" hidden="false" customHeight="false" outlineLevel="0" collapsed="false">
      <c r="B19" s="17" t="s">
        <v>93</v>
      </c>
      <c r="C19" s="33" t="n">
        <f aca="false">Hypothèses!C37</f>
        <v>36000</v>
      </c>
      <c r="D19" s="33" t="n">
        <f aca="false">C19*(1+Hypothèses!C34)</f>
        <v>36900</v>
      </c>
      <c r="E19" s="33" t="n">
        <f aca="false">D19*(1+Hypothèses!C34)</f>
        <v>37822.5</v>
      </c>
    </row>
    <row r="20" customFormat="false" ht="15" hidden="false" customHeight="false" outlineLevel="0" collapsed="false">
      <c r="B20" s="35" t="s">
        <v>94</v>
      </c>
      <c r="C20" s="36" t="n">
        <f aca="false">SUM(C11:C19)</f>
        <v>502267.725</v>
      </c>
      <c r="D20" s="36" t="n">
        <f aca="false">SUM(D11:D19)</f>
        <v>517431.11125</v>
      </c>
      <c r="E20" s="36" t="n">
        <f aca="false">SUM(E11:E19)</f>
        <v>533103.9168125</v>
      </c>
    </row>
    <row r="22" customFormat="false" ht="21.75" hidden="false" customHeight="true" outlineLevel="0" collapsed="false">
      <c r="A22" s="15" t="s">
        <v>95</v>
      </c>
      <c r="B22" s="15"/>
      <c r="C22" s="15"/>
      <c r="D22" s="15"/>
      <c r="E22" s="15"/>
      <c r="F22" s="16"/>
      <c r="G22" s="16"/>
      <c r="H22" s="16"/>
    </row>
    <row r="23" customFormat="false" ht="15" hidden="false" customHeight="false" outlineLevel="0" collapsed="false">
      <c r="B23" s="35" t="s">
        <v>96</v>
      </c>
      <c r="C23" s="37" t="n">
        <f aca="false">C8-C20</f>
        <v>131938.025</v>
      </c>
      <c r="D23" s="37" t="n">
        <f aca="false">D8-D20</f>
        <v>148484.92625</v>
      </c>
      <c r="E23" s="37" t="n">
        <f aca="false">E8-E20</f>
        <v>166107.9225625</v>
      </c>
    </row>
    <row r="24" customFormat="false" ht="15" hidden="false" customHeight="false" outlineLevel="0" collapsed="false">
      <c r="B24" s="25" t="s">
        <v>97</v>
      </c>
      <c r="C24" s="34" t="n">
        <f aca="false">(Hypothèses!C13)/Hypothèses!C35</f>
        <v>7500</v>
      </c>
      <c r="D24" s="34" t="n">
        <f aca="false">C24</f>
        <v>7500</v>
      </c>
      <c r="E24" s="34" t="n">
        <f aca="false">C24</f>
        <v>7500</v>
      </c>
    </row>
    <row r="25" customFormat="false" ht="15" hidden="false" customHeight="false" outlineLevel="0" collapsed="false">
      <c r="B25" s="35" t="s">
        <v>98</v>
      </c>
      <c r="C25" s="36" t="n">
        <f aca="false">C23-C24</f>
        <v>124438.025</v>
      </c>
      <c r="D25" s="36" t="n">
        <f aca="false">D23-D24</f>
        <v>140984.92625</v>
      </c>
      <c r="E25" s="36" t="n">
        <f aca="false">E23-E24</f>
        <v>158607.9225625</v>
      </c>
    </row>
    <row r="26" customFormat="false" ht="15" hidden="false" customHeight="false" outlineLevel="0" collapsed="false">
      <c r="B26" s="25" t="s">
        <v>99</v>
      </c>
      <c r="C26" s="27" t="n">
        <f aca="false">Financement!C17</f>
        <v>21870</v>
      </c>
      <c r="D26" s="27" t="n">
        <f aca="false">Financement!D17</f>
        <v>19142.7788950966</v>
      </c>
      <c r="E26" s="27" t="n">
        <f aca="false">Financement!E17</f>
        <v>16292.8328404726</v>
      </c>
    </row>
    <row r="27" customFormat="false" ht="15" hidden="false" customHeight="false" outlineLevel="0" collapsed="false">
      <c r="B27" s="35" t="s">
        <v>100</v>
      </c>
      <c r="C27" s="36" t="n">
        <f aca="false">C25-C26</f>
        <v>102568.025</v>
      </c>
      <c r="D27" s="36" t="n">
        <f aca="false">D25-D26</f>
        <v>121842.147354903</v>
      </c>
      <c r="E27" s="36" t="n">
        <f aca="false">E25-E26</f>
        <v>142315.089722027</v>
      </c>
    </row>
    <row r="28" customFormat="false" ht="15" hidden="false" customHeight="false" outlineLevel="0" collapsed="false">
      <c r="B28" s="25" t="s">
        <v>101</v>
      </c>
      <c r="C28" s="34" t="n">
        <f aca="false">MAX(C27,0)*Hypothèses!C36</f>
        <v>25642.00625</v>
      </c>
      <c r="D28" s="34" t="n">
        <f aca="false">MAX(D27,0)*Hypothèses!C36</f>
        <v>30460.5368387259</v>
      </c>
      <c r="E28" s="34" t="n">
        <f aca="false">MAX(E27,0)*Hypothèses!C36</f>
        <v>35578.7724305069</v>
      </c>
    </row>
    <row r="29" customFormat="false" ht="15" hidden="false" customHeight="false" outlineLevel="0" collapsed="false">
      <c r="B29" s="38" t="s">
        <v>102</v>
      </c>
      <c r="C29" s="39" t="n">
        <f aca="false">C27-C28</f>
        <v>76926.01875</v>
      </c>
      <c r="D29" s="39" t="n">
        <f aca="false">D27-D28</f>
        <v>91381.6105161776</v>
      </c>
      <c r="E29" s="39" t="n">
        <f aca="false">E27-E28</f>
        <v>106736.317291521</v>
      </c>
    </row>
    <row r="31" customFormat="false" ht="15" hidden="false" customHeight="false" outlineLevel="0" collapsed="false">
      <c r="B31" s="35" t="s">
        <v>103</v>
      </c>
      <c r="C31" s="40" t="n">
        <f aca="false">IFERROR(C29/C8,0)</f>
        <v>0.121295050935757</v>
      </c>
      <c r="D31" s="40" t="n">
        <f aca="false">IFERROR(D29/D8,0)</f>
        <v>0.137226925573447</v>
      </c>
      <c r="E31" s="40" t="n">
        <f aca="false">IFERROR(E29/E8,0)</f>
        <v>0.152652331211852</v>
      </c>
    </row>
  </sheetData>
  <mergeCells count="5">
    <mergeCell ref="A1:E1"/>
    <mergeCell ref="A2:E2"/>
    <mergeCell ref="A5:E5"/>
    <mergeCell ref="A10:E10"/>
    <mergeCell ref="A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5" min="3" style="0" width="18"/>
    <col collapsed="false" customWidth="true" hidden="false" outlineLevel="0" max="6" min="6" style="0" width="3"/>
  </cols>
  <sheetData>
    <row r="1" customFormat="false" ht="30" hidden="false" customHeight="true" outlineLevel="0" collapsed="false">
      <c r="A1" s="13" t="s">
        <v>104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105</v>
      </c>
      <c r="B2" s="14"/>
      <c r="C2" s="14"/>
      <c r="D2" s="14"/>
      <c r="E2" s="14"/>
    </row>
    <row r="4" customFormat="false" ht="21.75" hidden="false" customHeight="true" outlineLevel="0" collapsed="false">
      <c r="A4" s="15" t="s">
        <v>106</v>
      </c>
      <c r="B4" s="15"/>
      <c r="C4" s="15"/>
      <c r="D4" s="15"/>
      <c r="E4" s="15"/>
      <c r="F4" s="16"/>
      <c r="G4" s="16"/>
      <c r="H4" s="16"/>
    </row>
    <row r="5" customFormat="false" ht="15" hidden="false" customHeight="false" outlineLevel="0" collapsed="false">
      <c r="B5" s="35" t="s">
        <v>107</v>
      </c>
      <c r="C5" s="41" t="s">
        <v>108</v>
      </c>
      <c r="D5" s="42"/>
      <c r="E5" s="42"/>
    </row>
    <row r="6" customFormat="false" ht="15" hidden="false" customHeight="false" outlineLevel="0" collapsed="false">
      <c r="B6" s="17" t="s">
        <v>109</v>
      </c>
      <c r="C6" s="24" t="n">
        <f aca="false">Hypothèses!C11</f>
        <v>480000</v>
      </c>
      <c r="D6" s="35" t="s">
        <v>110</v>
      </c>
      <c r="E6" s="41" t="s">
        <v>108</v>
      </c>
    </row>
    <row r="7" customFormat="false" ht="15" hidden="false" customHeight="false" outlineLevel="0" collapsed="false">
      <c r="B7" s="25" t="s">
        <v>111</v>
      </c>
      <c r="C7" s="27" t="n">
        <f aca="false">Hypothèses!C12</f>
        <v>38000</v>
      </c>
      <c r="D7" s="17" t="s">
        <v>39</v>
      </c>
      <c r="E7" s="24" t="n">
        <f aca="false">Hypothèses!C18</f>
        <v>130000</v>
      </c>
    </row>
    <row r="8" customFormat="false" ht="15" hidden="false" customHeight="false" outlineLevel="0" collapsed="false">
      <c r="B8" s="17" t="s">
        <v>112</v>
      </c>
      <c r="C8" s="24" t="n">
        <f aca="false">Hypothèses!C13</f>
        <v>60000</v>
      </c>
      <c r="D8" s="25" t="s">
        <v>113</v>
      </c>
      <c r="E8" s="34" t="n">
        <f aca="false">C11-Hypothèses!C18</f>
        <v>486000</v>
      </c>
    </row>
    <row r="9" customFormat="false" ht="15" hidden="false" customHeight="false" outlineLevel="0" collapsed="false">
      <c r="B9" s="25" t="s">
        <v>36</v>
      </c>
      <c r="C9" s="27" t="n">
        <f aca="false">Hypothèses!C14</f>
        <v>8000</v>
      </c>
      <c r="D9" s="35" t="s">
        <v>114</v>
      </c>
      <c r="E9" s="36" t="n">
        <f aca="false">E7+E8</f>
        <v>616000</v>
      </c>
    </row>
    <row r="10" customFormat="false" ht="15" hidden="false" customHeight="false" outlineLevel="0" collapsed="false">
      <c r="B10" s="17" t="s">
        <v>115</v>
      </c>
      <c r="C10" s="24" t="n">
        <f aca="false">Hypothèses!C15</f>
        <v>30000</v>
      </c>
      <c r="D10" s="43" t="s">
        <v>116</v>
      </c>
      <c r="E10" s="44" t="n">
        <f aca="false">E8</f>
        <v>486000</v>
      </c>
    </row>
    <row r="11" customFormat="false" ht="15" hidden="false" customHeight="false" outlineLevel="0" collapsed="false">
      <c r="B11" s="35" t="s">
        <v>117</v>
      </c>
      <c r="C11" s="36" t="n">
        <f aca="false">SUM(C6:C10)</f>
        <v>616000</v>
      </c>
    </row>
    <row r="13" customFormat="false" ht="21.75" hidden="false" customHeight="true" outlineLevel="0" collapsed="false">
      <c r="A13" s="15" t="s">
        <v>118</v>
      </c>
      <c r="B13" s="15"/>
      <c r="C13" s="15"/>
      <c r="D13" s="15"/>
      <c r="E13" s="15"/>
      <c r="F13" s="16"/>
      <c r="G13" s="16"/>
      <c r="H13" s="16"/>
    </row>
    <row r="14" customFormat="false" ht="15" hidden="false" customHeight="false" outlineLevel="0" collapsed="false">
      <c r="B14" s="45" t="s">
        <v>119</v>
      </c>
      <c r="C14" s="22" t="s">
        <v>81</v>
      </c>
      <c r="D14" s="22" t="s">
        <v>82</v>
      </c>
      <c r="E14" s="22" t="s">
        <v>83</v>
      </c>
    </row>
    <row r="15" customFormat="false" ht="15" hidden="false" customHeight="false" outlineLevel="0" collapsed="false">
      <c r="B15" s="25" t="s">
        <v>120</v>
      </c>
      <c r="C15" s="34" t="n">
        <f aca="false">E8</f>
        <v>486000</v>
      </c>
      <c r="D15" s="34" t="n">
        <f aca="false">C19</f>
        <v>425395.086557702</v>
      </c>
      <c r="E15" s="34" t="n">
        <f aca="false">D19</f>
        <v>362062.952010502</v>
      </c>
    </row>
    <row r="16" customFormat="false" ht="15" hidden="false" customHeight="false" outlineLevel="0" collapsed="false">
      <c r="B16" s="17" t="s">
        <v>121</v>
      </c>
      <c r="C16" s="46" t="n">
        <f aca="false">IF(Hypothèses!$C$19&gt;0,-PMT(Hypothèses!$C$20,Hypothèses!$C$19,$E$8),0)</f>
        <v>82474.9134422975</v>
      </c>
      <c r="D16" s="46" t="n">
        <f aca="false">IF(Hypothèses!$C$19&gt;0,-PMT(Hypothèses!$C$20,Hypothèses!$C$19,$E$8),0)</f>
        <v>82474.9134422975</v>
      </c>
      <c r="E16" s="46" t="n">
        <f aca="false">IF(Hypothèses!$C$19&gt;0,-PMT(Hypothèses!$C$20,Hypothèses!$C$19,$E$8),0)</f>
        <v>82474.9134422975</v>
      </c>
    </row>
    <row r="17" customFormat="false" ht="15" hidden="false" customHeight="false" outlineLevel="0" collapsed="false">
      <c r="B17" s="47" t="s">
        <v>122</v>
      </c>
      <c r="C17" s="34" t="n">
        <f aca="false">C15*Hypothèses!$C$20</f>
        <v>21870</v>
      </c>
      <c r="D17" s="34" t="n">
        <f aca="false">D15*Hypothèses!$C$20</f>
        <v>19142.7788950966</v>
      </c>
      <c r="E17" s="34" t="n">
        <f aca="false">E15*Hypothèses!$C$20</f>
        <v>16292.8328404726</v>
      </c>
    </row>
    <row r="18" customFormat="false" ht="15" hidden="false" customHeight="false" outlineLevel="0" collapsed="false">
      <c r="B18" s="48" t="s">
        <v>123</v>
      </c>
      <c r="C18" s="33" t="n">
        <f aca="false">C16-C17</f>
        <v>60604.9134422975</v>
      </c>
      <c r="D18" s="33" t="n">
        <f aca="false">D16-D17</f>
        <v>63332.1345472009</v>
      </c>
      <c r="E18" s="33" t="n">
        <f aca="false">E16-E17</f>
        <v>66182.080601825</v>
      </c>
    </row>
    <row r="19" customFormat="false" ht="15" hidden="false" customHeight="false" outlineLevel="0" collapsed="false">
      <c r="B19" s="49" t="s">
        <v>124</v>
      </c>
      <c r="C19" s="50" t="n">
        <f aca="false">C15-C18</f>
        <v>425395.086557702</v>
      </c>
      <c r="D19" s="50" t="n">
        <f aca="false">D15-D18</f>
        <v>362062.952010502</v>
      </c>
      <c r="E19" s="50" t="n">
        <f aca="false">E15-E18</f>
        <v>295880.871408677</v>
      </c>
    </row>
    <row r="21" customFormat="false" ht="21.75" hidden="false" customHeight="true" outlineLevel="0" collapsed="false">
      <c r="A21" s="15" t="s">
        <v>125</v>
      </c>
      <c r="B21" s="15"/>
      <c r="C21" s="15"/>
      <c r="D21" s="15"/>
      <c r="E21" s="15"/>
      <c r="F21" s="16"/>
      <c r="G21" s="16"/>
      <c r="H21" s="16"/>
    </row>
    <row r="22" customFormat="false" ht="15" hidden="false" customHeight="false" outlineLevel="0" collapsed="false">
      <c r="B22" s="45" t="s">
        <v>126</v>
      </c>
      <c r="C22" s="22" t="s">
        <v>81</v>
      </c>
      <c r="D22" s="22" t="s">
        <v>82</v>
      </c>
      <c r="E22" s="22" t="s">
        <v>83</v>
      </c>
    </row>
    <row r="23" customFormat="false" ht="15" hidden="false" customHeight="false" outlineLevel="0" collapsed="false">
      <c r="B23" s="17" t="s">
        <v>127</v>
      </c>
      <c r="C23" s="33" t="n">
        <f aca="false">Hypothèses!C15</f>
        <v>30000</v>
      </c>
      <c r="D23" s="33" t="n">
        <f aca="false">C28</f>
        <v>53821.1053077025</v>
      </c>
      <c r="E23" s="33" t="n">
        <f aca="false">D28</f>
        <v>89370.5812766791</v>
      </c>
    </row>
    <row r="24" customFormat="false" ht="15" hidden="false" customHeight="false" outlineLevel="0" collapsed="false">
      <c r="B24" s="25" t="s">
        <v>128</v>
      </c>
      <c r="C24" s="34" t="n">
        <f aca="false">Résultat!C29+Résultat!C24</f>
        <v>84426.01875</v>
      </c>
      <c r="D24" s="34" t="n">
        <f aca="false">Résultat!D29+Résultat!D24</f>
        <v>98881.6105161776</v>
      </c>
      <c r="E24" s="34" t="n">
        <f aca="false">Résultat!E29+Résultat!E24</f>
        <v>114236.317291521</v>
      </c>
    </row>
    <row r="25" customFormat="false" ht="15" hidden="false" customHeight="false" outlineLevel="0" collapsed="false">
      <c r="B25" s="17" t="s">
        <v>129</v>
      </c>
      <c r="C25" s="33" t="n">
        <f aca="false">-C18</f>
        <v>-60604.9134422975</v>
      </c>
      <c r="D25" s="33" t="n">
        <f aca="false">-D18</f>
        <v>-63332.1345472009</v>
      </c>
      <c r="E25" s="33" t="n">
        <f aca="false">-E18</f>
        <v>-66182.080601825</v>
      </c>
    </row>
    <row r="26" customFormat="false" ht="15" hidden="false" customHeight="false" outlineLevel="0" collapsed="false">
      <c r="B26" s="25" t="s">
        <v>130</v>
      </c>
      <c r="C26" s="34" t="n">
        <f aca="false">0</f>
        <v>0</v>
      </c>
      <c r="D26" s="34" t="n">
        <f aca="false">0</f>
        <v>0</v>
      </c>
      <c r="E26" s="34" t="n">
        <f aca="false">0</f>
        <v>0</v>
      </c>
    </row>
    <row r="27" customFormat="false" ht="15" hidden="false" customHeight="false" outlineLevel="0" collapsed="false">
      <c r="B27" s="51" t="s">
        <v>131</v>
      </c>
      <c r="C27" s="36" t="n">
        <f aca="false">C24+C25+C26</f>
        <v>23821.1053077025</v>
      </c>
      <c r="D27" s="36" t="n">
        <f aca="false">D24+D25+D26</f>
        <v>35549.4759689766</v>
      </c>
      <c r="E27" s="36" t="n">
        <f aca="false">E24+E25+E26</f>
        <v>48054.2366896956</v>
      </c>
    </row>
    <row r="28" customFormat="false" ht="15" hidden="false" customHeight="false" outlineLevel="0" collapsed="false">
      <c r="B28" s="38" t="s">
        <v>132</v>
      </c>
      <c r="C28" s="39" t="n">
        <f aca="false">C23+C27</f>
        <v>53821.1053077025</v>
      </c>
      <c r="D28" s="39" t="n">
        <f aca="false">D23+D27</f>
        <v>89370.5812766791</v>
      </c>
      <c r="E28" s="39" t="n">
        <f aca="false">E23+E27</f>
        <v>137424.817966375</v>
      </c>
    </row>
  </sheetData>
  <mergeCells count="6">
    <mergeCell ref="A1:E1"/>
    <mergeCell ref="A2:E2"/>
    <mergeCell ref="A4:E4"/>
    <mergeCell ref="D5:E5"/>
    <mergeCell ref="A13:E13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5" min="3" style="0" width="20"/>
    <col collapsed="false" customWidth="true" hidden="false" outlineLevel="0" max="6" min="6" style="0" width="3"/>
  </cols>
  <sheetData>
    <row r="1" customFormat="false" ht="30" hidden="false" customHeight="true" outlineLevel="0" collapsed="false">
      <c r="A1" s="13" t="s">
        <v>133</v>
      </c>
      <c r="B1" s="13"/>
      <c r="C1" s="13"/>
      <c r="D1" s="13"/>
      <c r="E1" s="13"/>
    </row>
    <row r="2" customFormat="false" ht="18" hidden="false" customHeight="true" outlineLevel="0" collapsed="false">
      <c r="A2" s="14" t="s">
        <v>134</v>
      </c>
      <c r="B2" s="14"/>
      <c r="C2" s="14"/>
      <c r="D2" s="14"/>
      <c r="E2" s="14"/>
    </row>
    <row r="4" customFormat="false" ht="21.75" hidden="false" customHeight="true" outlineLevel="0" collapsed="false">
      <c r="A4" s="15" t="s">
        <v>135</v>
      </c>
      <c r="B4" s="15"/>
      <c r="C4" s="15"/>
      <c r="D4" s="15"/>
      <c r="E4" s="15"/>
      <c r="F4" s="16"/>
      <c r="G4" s="16"/>
      <c r="H4" s="16"/>
    </row>
    <row r="5" customFormat="false" ht="21.75" hidden="false" customHeight="true" outlineLevel="0" collapsed="false">
      <c r="C5" s="32" t="s">
        <v>81</v>
      </c>
      <c r="D5" s="32" t="s">
        <v>82</v>
      </c>
      <c r="E5" s="32" t="s">
        <v>83</v>
      </c>
    </row>
    <row r="6" customFormat="false" ht="15" hidden="false" customHeight="false" outlineLevel="0" collapsed="false">
      <c r="B6" s="52" t="s">
        <v>87</v>
      </c>
      <c r="C6" s="46" t="n">
        <f aca="false">Résultat!C8</f>
        <v>634205.75</v>
      </c>
      <c r="D6" s="46" t="n">
        <f aca="false">Résultat!D8</f>
        <v>665916.0375</v>
      </c>
      <c r="E6" s="46" t="n">
        <f aca="false">Résultat!E8</f>
        <v>699211.839375</v>
      </c>
    </row>
    <row r="7" customFormat="false" ht="15" hidden="false" customHeight="false" outlineLevel="0" collapsed="false">
      <c r="B7" s="25" t="s">
        <v>136</v>
      </c>
      <c r="C7" s="53" t="n">
        <f aca="false">Hypothèses!C6*Hypothèses!C7</f>
        <v>58.9</v>
      </c>
      <c r="D7" s="53" t="n">
        <f aca="false">C7*(1+Hypothèses!C33)</f>
        <v>61.845</v>
      </c>
      <c r="E7" s="53" t="n">
        <f aca="false">D7*(1+Hypothèses!C33)</f>
        <v>64.93725</v>
      </c>
    </row>
    <row r="8" customFormat="false" ht="15" hidden="false" customHeight="false" outlineLevel="0" collapsed="false">
      <c r="B8" s="17" t="s">
        <v>137</v>
      </c>
      <c r="C8" s="23" t="n">
        <f aca="false">Hypothèses!C7</f>
        <v>0.62</v>
      </c>
      <c r="D8" s="23" t="n">
        <f aca="false">Hypothèses!C7</f>
        <v>0.62</v>
      </c>
      <c r="E8" s="23" t="n">
        <f aca="false">Hypothèses!C7</f>
        <v>0.62</v>
      </c>
    </row>
    <row r="9" customFormat="false" ht="15" hidden="false" customHeight="false" outlineLevel="0" collapsed="false">
      <c r="B9" s="54" t="s">
        <v>96</v>
      </c>
      <c r="C9" s="50" t="n">
        <f aca="false">Résultat!C23</f>
        <v>131938.025</v>
      </c>
      <c r="D9" s="50" t="n">
        <f aca="false">Résultat!D23</f>
        <v>148484.92625</v>
      </c>
      <c r="E9" s="50" t="n">
        <f aca="false">Résultat!E23</f>
        <v>166107.9225625</v>
      </c>
    </row>
    <row r="10" customFormat="false" ht="15" hidden="false" customHeight="false" outlineLevel="0" collapsed="false">
      <c r="B10" s="17" t="s">
        <v>138</v>
      </c>
      <c r="C10" s="23" t="n">
        <f aca="false">IFERROR(Résultat!C23/Résultat!C8,0)</f>
        <v>0.208036626914846</v>
      </c>
      <c r="D10" s="23" t="n">
        <f aca="false">IFERROR(Résultat!D23/Résultat!D8,0)</f>
        <v>0.222978450567802</v>
      </c>
      <c r="E10" s="23" t="n">
        <f aca="false">IFERROR(Résultat!E23/Résultat!E8,0)</f>
        <v>0.237564516514734</v>
      </c>
    </row>
    <row r="11" customFormat="false" ht="15" hidden="false" customHeight="false" outlineLevel="0" collapsed="false">
      <c r="B11" s="54" t="s">
        <v>139</v>
      </c>
      <c r="C11" s="50" t="n">
        <f aca="false">Résultat!C29</f>
        <v>76926.01875</v>
      </c>
      <c r="D11" s="50" t="n">
        <f aca="false">Résultat!D29</f>
        <v>91381.6105161776</v>
      </c>
      <c r="E11" s="50" t="n">
        <f aca="false">Résultat!E29</f>
        <v>106736.317291521</v>
      </c>
    </row>
    <row r="12" customFormat="false" ht="15" hidden="false" customHeight="false" outlineLevel="0" collapsed="false">
      <c r="B12" s="17" t="s">
        <v>103</v>
      </c>
      <c r="C12" s="23" t="n">
        <f aca="false">IFERROR(Résultat!C29/Résultat!C8,0)</f>
        <v>0.121295050935757</v>
      </c>
      <c r="D12" s="23" t="n">
        <f aca="false">IFERROR(Résultat!D29/Résultat!D8,0)</f>
        <v>0.137226925573447</v>
      </c>
      <c r="E12" s="23" t="n">
        <f aca="false">IFERROR(Résultat!E29/Résultat!E8,0)</f>
        <v>0.152652331211852</v>
      </c>
    </row>
    <row r="13" customFormat="false" ht="15" hidden="false" customHeight="false" outlineLevel="0" collapsed="false">
      <c r="B13" s="54" t="s">
        <v>140</v>
      </c>
      <c r="C13" s="50" t="n">
        <f aca="false">Financement!C28</f>
        <v>53821.1053077025</v>
      </c>
      <c r="D13" s="50" t="n">
        <f aca="false">Financement!D28</f>
        <v>89370.5812766791</v>
      </c>
      <c r="E13" s="50" t="n">
        <f aca="false">Financement!E28</f>
        <v>137424.817966375</v>
      </c>
    </row>
    <row r="14" customFormat="false" ht="15" hidden="false" customHeight="false" outlineLevel="0" collapsed="false">
      <c r="B14" s="17" t="s">
        <v>141</v>
      </c>
      <c r="C14" s="33" t="n">
        <f aca="false">Résultat!C29+Résultat!C24</f>
        <v>84426.01875</v>
      </c>
      <c r="D14" s="33" t="n">
        <f aca="false">Résultat!D29+Résultat!D24</f>
        <v>98881.6105161776</v>
      </c>
      <c r="E14" s="33" t="n">
        <f aca="false">Résultat!E29+Résultat!E24</f>
        <v>114236.317291521</v>
      </c>
    </row>
    <row r="16" customFormat="false" ht="21.75" hidden="false" customHeight="true" outlineLevel="0" collapsed="false">
      <c r="A16" s="15" t="s">
        <v>142</v>
      </c>
      <c r="B16" s="15"/>
      <c r="C16" s="15"/>
      <c r="D16" s="15"/>
      <c r="E16" s="15"/>
      <c r="F16" s="16"/>
      <c r="G16" s="16"/>
      <c r="H16" s="16"/>
    </row>
    <row r="17" customFormat="false" ht="15" hidden="false" customHeight="false" outlineLevel="0" collapsed="false">
      <c r="B17" s="52" t="s">
        <v>143</v>
      </c>
      <c r="C17" s="46" t="n">
        <f aca="false">Financement!C11</f>
        <v>616000</v>
      </c>
      <c r="D17" s="46"/>
      <c r="E17" s="46"/>
    </row>
    <row r="18" customFormat="false" ht="15" hidden="false" customHeight="false" outlineLevel="0" collapsed="false">
      <c r="B18" s="25" t="s">
        <v>144</v>
      </c>
      <c r="C18" s="26" t="n">
        <f aca="false">IFERROR(Hypothèses!C18/Financement!C11,0)</f>
        <v>0.211038961038961</v>
      </c>
      <c r="D18" s="26"/>
      <c r="E18" s="26"/>
    </row>
    <row r="19" customFormat="false" ht="15" hidden="false" customHeight="false" outlineLevel="0" collapsed="false">
      <c r="B19" s="17" t="s">
        <v>145</v>
      </c>
      <c r="C19" s="55" t="n">
        <f aca="false">IFERROR(Hypothèses!C11/Résultat!C23,0)</f>
        <v>3.63807173860606</v>
      </c>
      <c r="D19" s="55"/>
      <c r="E19" s="55"/>
    </row>
    <row r="20" customFormat="false" ht="15" hidden="false" customHeight="false" outlineLevel="0" collapsed="false">
      <c r="B20" s="25" t="s">
        <v>146</v>
      </c>
      <c r="C20" s="26" t="n">
        <f aca="false">IFERROR(Financement!C16/Résultat!C23,0)</f>
        <v>0.625103441121675</v>
      </c>
      <c r="D20" s="26"/>
      <c r="E20" s="26"/>
    </row>
    <row r="21" customFormat="false" ht="15" hidden="false" customHeight="false" outlineLevel="0" collapsed="false">
      <c r="B21" s="17" t="s">
        <v>147</v>
      </c>
      <c r="C21" s="33" t="n">
        <f aca="false">Résultat!C20+Résultat!C24+Résultat!C26</f>
        <v>531637.725</v>
      </c>
      <c r="D21" s="33"/>
      <c r="E21" s="33"/>
    </row>
    <row r="23" customFormat="false" ht="21.75" hidden="false" customHeight="true" outlineLevel="0" collapsed="false">
      <c r="A23" s="15" t="s">
        <v>148</v>
      </c>
      <c r="B23" s="15"/>
      <c r="C23" s="15"/>
      <c r="D23" s="15"/>
      <c r="E23" s="15"/>
      <c r="F23" s="16"/>
      <c r="G23" s="16"/>
      <c r="H23" s="16"/>
    </row>
    <row r="24" customFormat="false" ht="45.75" hidden="false" customHeight="true" outlineLevel="0" collapsed="false">
      <c r="B24" s="56" t="str">
        <f aca="false">IF(AND(Résultat!E29&gt;0,Financement!C28&gt;0,Financement!D28&gt;0,Financement!E28&gt;0),"✅ Projet viable sur le papier : résultat net positif en année 3 et trésorerie toujours positive. À valider avec un expert-comptable.",IF(OR(Financement!C28&lt;0,Financement!D28&lt;0,Financement!E28&lt;0),"⚠️ Alerte trésorerie : une année présente une trésorerie négative. Revois ton financement, ton apport ou tes hypothèses.","⚠️ Rentabilité insuffisante : le résultat net nest pas positif en année 3. Revois tarifs, taux doccupation ou charges."))</f>
        <v>✅ Projet viable sur le papier : résultat net positif en année 3 et trésorerie toujours positive. À valider avec un expert-comptable.</v>
      </c>
      <c r="C24" s="56"/>
      <c r="D24" s="56"/>
      <c r="E24" s="56"/>
    </row>
    <row r="26" customFormat="false" ht="24" hidden="false" customHeight="true" outlineLevel="0" collapsed="false">
      <c r="B26" s="57" t="s">
        <v>149</v>
      </c>
      <c r="C26" s="57"/>
      <c r="D26" s="57"/>
      <c r="E26" s="57"/>
    </row>
    <row r="27" customFormat="false" ht="24" hidden="false" customHeight="true" outlineLevel="0" collapsed="false">
      <c r="B27" s="57"/>
      <c r="C27" s="57"/>
      <c r="D27" s="57"/>
      <c r="E27" s="57"/>
    </row>
  </sheetData>
  <mergeCells count="7">
    <mergeCell ref="A1:E1"/>
    <mergeCell ref="A2:E2"/>
    <mergeCell ref="A4:E4"/>
    <mergeCell ref="A16:E16"/>
    <mergeCell ref="A23:E23"/>
    <mergeCell ref="B24:E24"/>
    <mergeCell ref="B26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2026-06-27T20:59:39Z</dcterms:created>
  <dc:creator>openpyxl</dc:creator>
  <dc:description/>
  <dc:language>en-US</dc:language>
  <cp:lastModifiedBy/>
  <dcterms:modified xsi:type="dcterms:W3CDTF">2026-06-27T20:59:40Z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